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nayaniw\Downloads\"/>
    </mc:Choice>
  </mc:AlternateContent>
  <xr:revisionPtr revIDLastSave="0" documentId="13_ncr:1_{FC73FEFE-F5CC-4EE4-8110-1BC610CEE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7" i="1" l="1"/>
  <c r="I267" i="1"/>
  <c r="E267" i="1"/>
  <c r="K266" i="1"/>
  <c r="I266" i="1"/>
  <c r="E266" i="1"/>
  <c r="K265" i="1"/>
  <c r="I265" i="1"/>
  <c r="E265" i="1"/>
  <c r="K263" i="1"/>
  <c r="K264" i="1"/>
  <c r="K262" i="1"/>
  <c r="I264" i="1" l="1"/>
  <c r="E264" i="1"/>
  <c r="E263" i="1"/>
  <c r="I262" i="1"/>
  <c r="I263" i="1"/>
  <c r="E262" i="1"/>
  <c r="K261" i="1"/>
  <c r="K249" i="1"/>
  <c r="M261" i="1" l="1"/>
  <c r="L261" i="1"/>
  <c r="L262" i="1" l="1"/>
  <c r="L263" i="1" s="1"/>
  <c r="I261" i="1"/>
  <c r="H261" i="1"/>
  <c r="H262" i="1" s="1"/>
  <c r="E261" i="1"/>
  <c r="D261" i="1"/>
  <c r="D262" i="1" s="1"/>
  <c r="D263" i="1" s="1"/>
  <c r="K260" i="1"/>
  <c r="I260" i="1"/>
  <c r="E260" i="1"/>
  <c r="K259" i="1"/>
  <c r="I259" i="1"/>
  <c r="E259" i="1"/>
  <c r="K258" i="1"/>
  <c r="I258" i="1"/>
  <c r="E258" i="1"/>
  <c r="K257" i="1"/>
  <c r="I257" i="1"/>
  <c r="E257" i="1"/>
  <c r="K256" i="1"/>
  <c r="I256" i="1"/>
  <c r="E256" i="1"/>
  <c r="K255" i="1"/>
  <c r="M267" i="1" s="1"/>
  <c r="I255" i="1"/>
  <c r="E255" i="1"/>
  <c r="K254" i="1"/>
  <c r="M266" i="1" s="1"/>
  <c r="I254" i="1"/>
  <c r="E254" i="1"/>
  <c r="K253" i="1"/>
  <c r="M265" i="1" s="1"/>
  <c r="I253" i="1"/>
  <c r="E253" i="1"/>
  <c r="E252" i="1"/>
  <c r="D264" i="1" l="1"/>
  <c r="D265" i="1" s="1"/>
  <c r="D266" i="1" s="1"/>
  <c r="D267" i="1" s="1"/>
  <c r="H263" i="1"/>
  <c r="L264" i="1"/>
  <c r="L265" i="1" s="1"/>
  <c r="L266" i="1" s="1"/>
  <c r="L267" i="1" s="1"/>
  <c r="K252" i="1"/>
  <c r="M264" i="1" s="1"/>
  <c r="I252" i="1"/>
  <c r="K251" i="1"/>
  <c r="M263" i="1" s="1"/>
  <c r="I251" i="1"/>
  <c r="E251" i="1"/>
  <c r="H264" i="1" l="1"/>
  <c r="H265" i="1" s="1"/>
  <c r="H266" i="1" s="1"/>
  <c r="H267" i="1" s="1"/>
  <c r="K250" i="1"/>
  <c r="M262" i="1" s="1"/>
  <c r="I250" i="1"/>
  <c r="E250" i="1"/>
  <c r="I249" i="1"/>
  <c r="H249" i="1"/>
  <c r="E249" i="1"/>
  <c r="D249" i="1"/>
  <c r="K248" i="1"/>
  <c r="M260" i="1" s="1"/>
  <c r="I248" i="1"/>
  <c r="E248" i="1"/>
  <c r="M249" i="1" l="1"/>
  <c r="H250" i="1"/>
  <c r="J262" i="1" s="1"/>
  <c r="J261" i="1"/>
  <c r="D250" i="1"/>
  <c r="F261" i="1"/>
  <c r="L249" i="1"/>
  <c r="N261" i="1" s="1"/>
  <c r="K247" i="1"/>
  <c r="M259" i="1" s="1"/>
  <c r="I247" i="1"/>
  <c r="E247" i="1"/>
  <c r="D251" i="1" l="1"/>
  <c r="F262" i="1"/>
  <c r="H251" i="1"/>
  <c r="L250" i="1"/>
  <c r="K246" i="1"/>
  <c r="M258" i="1" s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H252" i="1" l="1"/>
  <c r="J263" i="1"/>
  <c r="D252" i="1"/>
  <c r="F264" i="1" s="1"/>
  <c r="F263" i="1"/>
  <c r="L251" i="1"/>
  <c r="N262" i="1"/>
  <c r="K242" i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40" i="1"/>
  <c r="F252" i="1" l="1"/>
  <c r="D253" i="1"/>
  <c r="F253" i="1" s="1"/>
  <c r="L252" i="1"/>
  <c r="N263" i="1"/>
  <c r="H253" i="1"/>
  <c r="J264" i="1"/>
  <c r="D242" i="1"/>
  <c r="M242" i="1"/>
  <c r="F241" i="1"/>
  <c r="K240" i="1"/>
  <c r="M252" i="1" s="1"/>
  <c r="I240" i="1"/>
  <c r="E240" i="1"/>
  <c r="K238" i="1"/>
  <c r="M250" i="1" s="1"/>
  <c r="H254" i="1" l="1"/>
  <c r="J265" i="1"/>
  <c r="D254" i="1"/>
  <c r="F265" i="1"/>
  <c r="L253" i="1"/>
  <c r="N264" i="1"/>
  <c r="D243" i="1"/>
  <c r="K239" i="1"/>
  <c r="M251" i="1" s="1"/>
  <c r="I239" i="1"/>
  <c r="E239" i="1"/>
  <c r="E238" i="1"/>
  <c r="D255" i="1" l="1"/>
  <c r="F266" i="1"/>
  <c r="H255" i="1"/>
  <c r="J266" i="1"/>
  <c r="L254" i="1"/>
  <c r="N265" i="1"/>
  <c r="F254" i="1"/>
  <c r="D244" i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H256" i="1" l="1"/>
  <c r="H257" i="1" s="1"/>
  <c r="H258" i="1" s="1"/>
  <c r="H259" i="1" s="1"/>
  <c r="H260" i="1" s="1"/>
  <c r="J267" i="1"/>
  <c r="F256" i="1"/>
  <c r="D256" i="1"/>
  <c r="D257" i="1" s="1"/>
  <c r="D258" i="1" s="1"/>
  <c r="D259" i="1" s="1"/>
  <c r="D260" i="1" s="1"/>
  <c r="F267" i="1"/>
  <c r="L255" i="1"/>
  <c r="N266" i="1"/>
  <c r="F255" i="1"/>
  <c r="F249" i="1"/>
  <c r="D238" i="1"/>
  <c r="F250" i="1" s="1"/>
  <c r="D245" i="1"/>
  <c r="F257" i="1" s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L256" i="1" l="1"/>
  <c r="L257" i="1" s="1"/>
  <c r="L258" i="1" s="1"/>
  <c r="L259" i="1" s="1"/>
  <c r="L260" i="1" s="1"/>
  <c r="N267" i="1"/>
  <c r="H239" i="1"/>
  <c r="J250" i="1"/>
  <c r="N237" i="1"/>
  <c r="N249" i="1"/>
  <c r="D239" i="1"/>
  <c r="F251" i="1" s="1"/>
  <c r="D246" i="1"/>
  <c r="F258" i="1" s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H240" i="1" l="1"/>
  <c r="J251" i="1"/>
  <c r="L239" i="1"/>
  <c r="N250" i="1"/>
  <c r="D247" i="1"/>
  <c r="F259" i="1" s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F260" i="1" s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H247" i="1" l="1"/>
  <c r="J258" i="1"/>
  <c r="L246" i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48" i="1" l="1"/>
  <c r="J260" i="1" s="1"/>
  <c r="J259" i="1"/>
  <c r="L247" i="1"/>
  <c r="N258" i="1"/>
  <c r="H233" i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48" i="1" l="1"/>
  <c r="N260" i="1" s="1"/>
  <c r="N259" i="1"/>
  <c r="L233" i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L92" i="1" l="1"/>
  <c r="J223" i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<sst xmlns="http://schemas.openxmlformats.org/spreadsheetml/2006/main" count="229" uniqueCount="163">
  <si>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</si>
  <si>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</si>
  <si>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</si>
  <si>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</si>
  <si>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</si>
  <si>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</si>
  <si>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</si>
  <si>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</si>
  <si>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</si>
  <si>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</si>
  <si>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</si>
  <si>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</si>
  <si>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</si>
  <si>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</si>
  <si>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</si>
  <si>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</si>
  <si>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</si>
  <si>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</si>
  <si>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</si>
  <si>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</si>
  <si>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</si>
  <si>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</si>
  <si>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</si>
  <si>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</si>
  <si>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</si>
  <si>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</si>
  <si>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</si>
  <si>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</si>
  <si>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</si>
  <si>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</si>
  <si>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</si>
  <si>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</si>
  <si>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</si>
  <si>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</si>
  <si>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</si>
  <si>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</si>
  <si>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</si>
  <si>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</si>
  <si>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</si>
  <si>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</si>
  <si>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</si>
  <si>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</si>
  <si>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</si>
  <si>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</si>
  <si>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</si>
  <si>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</si>
  <si>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</si>
  <si>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</si>
  <si>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</si>
  <si>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</si>
  <si>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</si>
  <si>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</si>
  <si>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</si>
  <si>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</si>
  <si>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</si>
  <si>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</si>
  <si>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</si>
  <si>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</si>
  <si>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</si>
  <si>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</si>
  <si>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</si>
  <si>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</si>
  <si>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</si>
  <si>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</si>
  <si>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</si>
  <si>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</si>
  <si>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</si>
  <si>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</si>
  <si>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</si>
  <si>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</si>
  <si>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</si>
  <si>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</si>
  <si>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</si>
  <si>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</si>
  <si>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</si>
  <si>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</si>
  <si>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</si>
  <si>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</si>
  <si>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</si>
  <si>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</si>
  <si>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</si>
  <si>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</si>
  <si>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</si>
  <si>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</si>
  <si>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</si>
  <si>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</si>
  <si>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</si>
  <si>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</si>
  <si>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</si>
  <si>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</si>
  <si>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</si>
  <si>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</si>
  <si>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</si>
  <si>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</si>
  <si>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</si>
  <si>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</si>
  <si>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</si>
  <si>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</si>
  <si>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</si>
  <si>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</si>
  <si>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</si>
  <si>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</si>
  <si>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</si>
  <si>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</si>
  <si>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</si>
  <si>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</si>
  <si>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</si>
  <si>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</si>
  <si>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</si>
  <si>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</si>
  <si>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</si>
  <si>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</si>
  <si>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</si>
  <si>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</si>
  <si>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</si>
  <si>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</si>
  <si>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</si>
  <si>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</si>
  <si>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</si>
  <si>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</si>
  <si>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</si>
  <si>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</si>
  <si>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</si>
  <si>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</si>
  <si>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</si>
  <si>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</si>
  <si>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</si>
  <si>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</si>
  <si>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</si>
  <si>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</si>
  <si>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</si>
  <si>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</si>
  <si>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</si>
  <si>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</si>
  <si>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</si>
  <si>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</si>
  <si>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</si>
  <si>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</si>
  <si>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</si>
  <si>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</si>
  <si>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</si>
  <si>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</si>
  <si>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</si>
  <si>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Jan-24 (a)</t>
  </si>
  <si>
    <t>Feb-24 (a)</t>
  </si>
  <si>
    <t>Apr-24 (a)</t>
  </si>
  <si>
    <t>May-24 (a)</t>
  </si>
  <si>
    <t>Jun-24 (a)</t>
  </si>
  <si>
    <t>Jul-24 (a)</t>
  </si>
  <si>
    <t>Sep-24 (a)</t>
  </si>
  <si>
    <t>Mar-24 (a)</t>
  </si>
  <si>
    <t>Oct-24 (a)</t>
  </si>
  <si>
    <t>Nov-24 (a)</t>
  </si>
  <si>
    <t>Aug-24 (a)</t>
  </si>
  <si>
    <t>Dec-24 (a)</t>
  </si>
  <si>
    <t>Jan-25 (a)</t>
  </si>
  <si>
    <t>Feb-25 (a)</t>
  </si>
  <si>
    <t>Mar-25 (a)</t>
  </si>
  <si>
    <t>Apr-25 (a)</t>
  </si>
  <si>
    <t>May-25 (a)</t>
  </si>
  <si>
    <t>Jun-25 (a)</t>
  </si>
  <si>
    <t>Jul-25 (a)</t>
  </si>
  <si>
    <t>SDDS Submission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</si>
</sst>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49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right" vertical="center"/>
    </xf>
    <xf numFmtId="4" fontId="17" fillId="7" borderId="24" xfId="0" applyNumberFormat="1" applyFont="1" applyFill="1" applyBorder="1" applyAlignment="1">
      <alignment horizontal="right" vertical="center"/>
    </xf>
    <xf numFmtId="0" fontId="18" fillId="8" borderId="23" xfId="0" applyFont="1" applyFill="1" applyBorder="1" applyAlignment="1">
      <alignment vertical="center"/>
    </xf>
    <xf numFmtId="0" fontId="18" fillId="8" borderId="24" xfId="0" applyFont="1" applyFill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4" fontId="18" fillId="0" borderId="24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vertical="center"/>
    </xf>
    <xf numFmtId="4" fontId="17" fillId="6" borderId="24" xfId="0" applyNumberFormat="1" applyFont="1" applyFill="1" applyBorder="1" applyAlignment="1">
      <alignment horizontal="right" vertical="center"/>
    </xf>
    <xf numFmtId="0" fontId="17" fillId="6" borderId="24" xfId="0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70" fontId="22" fillId="0" borderId="0" xfId="0" applyNumberFormat="1" applyFont="1"/>
    <xf numFmtId="164" fontId="22" fillId="0" borderId="0" xfId="0" applyNumberFormat="1" applyFont="1"/>
    <xf numFmtId="166" fontId="23" fillId="0" borderId="25" xfId="4" applyNumberFormat="1" applyFont="1" applyFill="1" applyBorder="1"/>
    <xf numFmtId="166" fontId="22" fillId="0" borderId="0" xfId="4" applyNumberFormat="1" applyFont="1"/>
    <xf numFmtId="1" fontId="22" fillId="0" borderId="0" xfId="0" applyNumberFormat="1" applyFont="1"/>
    <xf numFmtId="169" fontId="22" fillId="0" borderId="0" xfId="1" applyNumberFormat="1" applyFont="1"/>
    <xf numFmtId="0" fontId="20" fillId="9" borderId="26" xfId="0" applyFont="1" applyFill="1" applyBorder="1" applyAlignment="1">
      <alignment horizontal="center"/>
    </xf>
    <xf numFmtId="17" fontId="20" fillId="9" borderId="27" xfId="0" applyNumberFormat="1" applyFont="1" applyFill="1" applyBorder="1" applyAlignment="1">
      <alignment horizontal="center"/>
    </xf>
    <xf numFmtId="17" fontId="20" fillId="9" borderId="28" xfId="0" applyNumberFormat="1" applyFont="1" applyFill="1" applyBorder="1" applyAlignment="1">
      <alignment horizontal="center"/>
    </xf>
    <xf numFmtId="166" fontId="20" fillId="9" borderId="28" xfId="4" applyNumberFormat="1" applyFont="1" applyFill="1" applyBorder="1" applyAlignment="1">
      <alignment horizontal="center"/>
    </xf>
    <xf numFmtId="1" fontId="20" fillId="9" borderId="27" xfId="0" applyNumberFormat="1" applyFont="1" applyFill="1" applyBorder="1" applyAlignment="1">
      <alignment horizontal="center"/>
    </xf>
    <xf numFmtId="169" fontId="20" fillId="9" borderId="28" xfId="1" applyNumberFormat="1" applyFont="1" applyFill="1" applyBorder="1" applyAlignment="1">
      <alignment horizontal="center"/>
    </xf>
    <xf numFmtId="43" fontId="20" fillId="0" borderId="18" xfId="1" applyFont="1" applyFill="1" applyBorder="1" applyAlignment="1"/>
    <xf numFmtId="171" fontId="23" fillId="0" borderId="29" xfId="1" applyNumberFormat="1" applyFont="1" applyBorder="1"/>
    <xf numFmtId="171" fontId="23" fillId="0" borderId="30" xfId="1" applyNumberFormat="1" applyFont="1" applyBorder="1"/>
    <xf numFmtId="166" fontId="23" fillId="0" borderId="31" xfId="4" applyNumberFormat="1" applyFont="1" applyFill="1" applyBorder="1"/>
    <xf numFmtId="167" fontId="23" fillId="0" borderId="29" xfId="1" applyNumberFormat="1" applyFont="1" applyBorder="1"/>
    <xf numFmtId="167" fontId="23" fillId="0" borderId="30" xfId="1" applyNumberFormat="1" applyFont="1" applyBorder="1"/>
    <xf numFmtId="43" fontId="24" fillId="0" borderId="16" xfId="1" applyFont="1" applyBorder="1" applyAlignment="1"/>
    <xf numFmtId="171" fontId="22" fillId="0" borderId="32" xfId="1" applyNumberFormat="1" applyFont="1" applyBorder="1"/>
    <xf numFmtId="171" fontId="22" fillId="0" borderId="33" xfId="1" applyNumberFormat="1" applyFont="1" applyBorder="1"/>
    <xf numFmtId="166" fontId="22" fillId="0" borderId="25" xfId="4" applyNumberFormat="1" applyFont="1" applyFill="1" applyBorder="1"/>
    <xf numFmtId="167" fontId="22" fillId="0" borderId="32" xfId="1" applyNumberFormat="1" applyFont="1" applyBorder="1"/>
    <xf numFmtId="167" fontId="22" fillId="0" borderId="33" xfId="1" applyNumberFormat="1" applyFont="1" applyBorder="1"/>
    <xf numFmtId="43" fontId="25" fillId="9" borderId="16" xfId="1" applyFont="1" applyFill="1" applyBorder="1" applyAlignment="1">
      <alignment horizontal="left" indent="5"/>
    </xf>
    <xf numFmtId="171" fontId="22" fillId="9" borderId="32" xfId="1" applyNumberFormat="1" applyFont="1" applyFill="1" applyBorder="1"/>
    <xf numFmtId="171" fontId="22" fillId="9" borderId="25" xfId="1" applyNumberFormat="1" applyFont="1" applyFill="1" applyBorder="1"/>
    <xf numFmtId="166" fontId="22" fillId="9" borderId="25" xfId="4" applyNumberFormat="1" applyFont="1" applyFill="1" applyBorder="1"/>
    <xf numFmtId="167" fontId="22" fillId="9" borderId="32" xfId="1" applyNumberFormat="1" applyFont="1" applyFill="1" applyBorder="1"/>
    <xf numFmtId="167" fontId="22" fillId="9" borderId="25" xfId="1" applyNumberFormat="1" applyFont="1" applyFill="1" applyBorder="1"/>
    <xf numFmtId="43" fontId="25" fillId="0" borderId="16" xfId="1" applyFont="1" applyFill="1" applyBorder="1" applyAlignment="1">
      <alignment horizontal="left" indent="5"/>
    </xf>
    <xf numFmtId="171" fontId="22" fillId="0" borderId="25" xfId="1" applyNumberFormat="1" applyFont="1" applyBorder="1"/>
    <xf numFmtId="167" fontId="22" fillId="0" borderId="25" xfId="1" applyNumberFormat="1" applyFont="1" applyBorder="1"/>
    <xf numFmtId="43" fontId="25" fillId="0" borderId="16" xfId="1" applyFont="1" applyBorder="1" applyAlignment="1">
      <alignment horizontal="left" indent="5"/>
    </xf>
    <xf numFmtId="171" fontId="26" fillId="0" borderId="32" xfId="1" applyNumberFormat="1" applyFont="1" applyBorder="1"/>
    <xf numFmtId="171" fontId="26" fillId="0" borderId="33" xfId="1" applyNumberFormat="1" applyFont="1" applyBorder="1"/>
    <xf numFmtId="166" fontId="26" fillId="0" borderId="25" xfId="4" applyNumberFormat="1" applyFont="1" applyFill="1" applyBorder="1"/>
    <xf numFmtId="167" fontId="26" fillId="0" borderId="32" xfId="1" applyNumberFormat="1" applyFont="1" applyBorder="1"/>
    <xf numFmtId="167" fontId="26" fillId="0" borderId="33" xfId="1" applyNumberFormat="1" applyFont="1" applyBorder="1"/>
    <xf numFmtId="170" fontId="22" fillId="0" borderId="16" xfId="0" applyNumberFormat="1" applyFont="1" applyBorder="1" applyAlignment="1">
      <alignment horizontal="left" indent="5"/>
    </xf>
    <xf numFmtId="170" fontId="22" fillId="9" borderId="16" xfId="0" applyNumberFormat="1" applyFont="1" applyFill="1" applyBorder="1" applyAlignment="1">
      <alignment horizontal="left" indent="5"/>
    </xf>
    <xf numFmtId="43" fontId="20" fillId="0" borderId="16" xfId="1" applyFont="1" applyFill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167" fontId="23" fillId="0" borderId="25" xfId="4" applyNumberFormat="1" applyFont="1" applyBorder="1"/>
    <xf numFmtId="43" fontId="25" fillId="0" borderId="16" xfId="1" applyFont="1" applyFill="1" applyBorder="1" applyAlignment="1">
      <alignment horizontal="left" indent="4"/>
    </xf>
    <xf numFmtId="171" fontId="27" fillId="0" borderId="32" xfId="1" applyNumberFormat="1" applyFont="1" applyFill="1" applyBorder="1"/>
    <xf numFmtId="171" fontId="27" fillId="0" borderId="25" xfId="1" applyNumberFormat="1" applyFont="1" applyFill="1" applyBorder="1"/>
    <xf numFmtId="166" fontId="27" fillId="0" borderId="25" xfId="4" applyNumberFormat="1" applyFont="1" applyFill="1" applyBorder="1"/>
    <xf numFmtId="167" fontId="27" fillId="0" borderId="32" xfId="1" applyNumberFormat="1" applyFont="1" applyFill="1" applyBorder="1"/>
    <xf numFmtId="167" fontId="27" fillId="0" borderId="25" xfId="1" applyNumberFormat="1" applyFont="1" applyFill="1" applyBorder="1"/>
    <xf numFmtId="43" fontId="25" fillId="0" borderId="16" xfId="1" applyFont="1" applyFill="1" applyBorder="1" applyAlignment="1">
      <alignment horizontal="left" indent="14"/>
    </xf>
    <xf numFmtId="43" fontId="25" fillId="0" borderId="16" xfId="1" applyFont="1" applyFill="1" applyBorder="1" applyAlignment="1">
      <alignment horizontal="left" indent="8"/>
    </xf>
    <xf numFmtId="171" fontId="22" fillId="0" borderId="32" xfId="1" applyNumberFormat="1" applyFont="1" applyFill="1" applyBorder="1"/>
    <xf numFmtId="171" fontId="22" fillId="0" borderId="25" xfId="1" applyNumberFormat="1" applyFont="1" applyFill="1" applyBorder="1"/>
    <xf numFmtId="167" fontId="22" fillId="0" borderId="32" xfId="1" applyNumberFormat="1" applyFont="1" applyFill="1" applyBorder="1"/>
    <xf numFmtId="167" fontId="22" fillId="0" borderId="25" xfId="1" applyNumberFormat="1" applyFont="1" applyFill="1" applyBorder="1"/>
    <xf numFmtId="43" fontId="25" fillId="0" borderId="16" xfId="1" applyFont="1" applyBorder="1" applyAlignment="1">
      <alignment horizontal="left" indent="9"/>
    </xf>
    <xf numFmtId="170" fontId="22" fillId="0" borderId="16" xfId="0" applyNumberFormat="1" applyFont="1" applyBorder="1"/>
    <xf numFmtId="171" fontId="21" fillId="0" borderId="0" xfId="0" applyNumberFormat="1" applyFont="1"/>
    <xf numFmtId="166" fontId="23" fillId="0" borderId="32" xfId="1" applyNumberFormat="1" applyFont="1" applyBorder="1" applyAlignment="1">
      <alignment horizontal="right"/>
    </xf>
    <xf numFmtId="171" fontId="23" fillId="0" borderId="25" xfId="4" applyNumberFormat="1" applyFont="1" applyBorder="1"/>
    <xf numFmtId="167" fontId="23" fillId="0" borderId="25" xfId="1" applyNumberFormat="1" applyFont="1" applyFill="1" applyBorder="1"/>
    <xf numFmtId="167" fontId="23" fillId="0" borderId="32" xfId="1" applyNumberFormat="1" applyFont="1" applyBorder="1" applyAlignment="1">
      <alignment horizontal="right"/>
    </xf>
    <xf numFmtId="171" fontId="23" fillId="0" borderId="25" xfId="1" applyNumberFormat="1" applyFont="1" applyFill="1" applyBorder="1"/>
    <xf numFmtId="43" fontId="20" fillId="9" borderId="16" xfId="1" applyFont="1" applyFill="1" applyBorder="1" applyAlignment="1"/>
    <xf numFmtId="167" fontId="20" fillId="9" borderId="32" xfId="1" applyNumberFormat="1" applyFont="1" applyFill="1" applyBorder="1" applyAlignment="1">
      <alignment horizontal="right"/>
    </xf>
    <xf numFmtId="167" fontId="20" fillId="9" borderId="33" xfId="1" applyNumberFormat="1" applyFont="1" applyFill="1" applyBorder="1" applyAlignment="1">
      <alignment horizontal="right"/>
    </xf>
    <xf numFmtId="167" fontId="20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8" fontId="6" fillId="5" borderId="8" xfId="2" applyNumberFormat="1" applyFont="1" applyFill="1" applyBorder="1"/>
    <xf numFmtId="165" fontId="6" fillId="5" borderId="16" xfId="2" applyNumberFormat="1" applyFont="1" applyFill="1" applyBorder="1" applyAlignment="1">
      <alignment horizontal="right"/>
    </xf>
    <xf numFmtId="0" fontId="13" fillId="0" borderId="0" xfId="3" applyFill="1"/>
    <xf numFmtId="43" fontId="0" fillId="0" borderId="0" xfId="0" applyNumberFormat="1"/>
    <xf numFmtId="172" fontId="0" fillId="0" borderId="0" xfId="1" applyNumberFormat="1" applyFont="1"/>
    <xf numFmtId="165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168" fontId="6" fillId="0" borderId="0" xfId="0" applyNumberFormat="1" applyFont="1" applyFill="1"/>
    <xf numFmtId="166" fontId="6" fillId="0" borderId="0" xfId="0" applyNumberFormat="1" applyFont="1" applyFill="1"/>
    <xf numFmtId="166" fontId="0" fillId="0" borderId="0" xfId="0" applyNumberFormat="1" applyFill="1"/>
    <xf numFmtId="0" fontId="0" fillId="0" borderId="0" xfId="0" applyFill="1"/>
    <xf numFmtId="0" fontId="0" fillId="0" borderId="9" xfId="0" applyFill="1" applyBorder="1"/>
    <xf numFmtId="166" fontId="6" fillId="0" borderId="9" xfId="0" applyNumberFormat="1" applyFont="1" applyFill="1" applyBorder="1"/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l.gov.lk/sites/default/files/cbslweb_documents/statistics/sheets/table2.04_20250328_e.xlsx" TargetMode="External"/><Relationship Id="rId1" Type="http://schemas.openxmlformats.org/officeDocument/2006/relationships/hyperlink" Target="https://www.cbsl.gov.lk/sites/default/files/cbslweb_documents/statistics/sheets/table2.02_20250328_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5"/>
  <sheetViews>
    <sheetView tabSelected="1" zoomScaleNormal="100" workbookViewId="0">
      <pane xSplit="2" ySplit="200" topLeftCell="C251" activePane="bottomRight" state="frozen"/>
      <selection pane="topRight" activeCell="C1" sqref="C1"/>
      <selection pane="bottomLeft" activeCell="A201" sqref="A201"/>
      <selection pane="bottomRight" activeCell="B2" sqref="B2:N2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4" t="s">
        <v>162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2:15" ht="22.5" customHeight="1" x14ac:dyDescent="0.25">
      <c r="B2" s="339" t="s">
        <v>0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40" t="s">
        <v>142</v>
      </c>
      <c r="N3" s="340"/>
    </row>
    <row r="4" spans="2:15" ht="15.75" thickBot="1" x14ac:dyDescent="0.3">
      <c r="B4" s="8"/>
      <c r="C4" s="336" t="s">
        <v>1</v>
      </c>
      <c r="D4" s="337"/>
      <c r="E4" s="337"/>
      <c r="F4" s="338"/>
      <c r="G4" s="336" t="s">
        <v>2</v>
      </c>
      <c r="H4" s="337"/>
      <c r="I4" s="337"/>
      <c r="J4" s="338"/>
      <c r="K4" s="336" t="s">
        <v>3</v>
      </c>
      <c r="L4" s="337"/>
      <c r="M4" s="337"/>
      <c r="N4" s="338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2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1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1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3">
        <v>41640</v>
      </c>
      <c r="C129" s="174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4">
        <v>1655.4543712331217</v>
      </c>
      <c r="H129" s="175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6">
        <f t="shared" si="45"/>
        <v>-751.540404553347</v>
      </c>
      <c r="L129" s="177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8">
        <v>41671</v>
      </c>
      <c r="C130" s="179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79">
        <v>1420.4187569877663</v>
      </c>
      <c r="H130" s="180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1">
        <f t="shared" si="45"/>
        <v>-578.06747896843217</v>
      </c>
      <c r="L130" s="182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3">
        <v>41699</v>
      </c>
      <c r="C131" s="184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4">
        <v>1672.1009252950821</v>
      </c>
      <c r="H131" s="185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6">
        <f t="shared" si="45"/>
        <v>-601.99646846306064</v>
      </c>
      <c r="L131" s="187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8">
        <v>41730</v>
      </c>
      <c r="C132" s="179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79">
        <v>1444.452689961651</v>
      </c>
      <c r="H132" s="180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1">
        <f t="shared" si="45"/>
        <v>-680.19491976100892</v>
      </c>
      <c r="L132" s="182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8">
        <v>41760</v>
      </c>
      <c r="C133" s="179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79">
        <v>1353.193029538538</v>
      </c>
      <c r="H133" s="180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1">
        <f t="shared" si="45"/>
        <v>-469.66322017054904</v>
      </c>
      <c r="L133" s="182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7"/>
    </row>
    <row r="134" spans="2:15" ht="15.75" hidden="1" thickBot="1" x14ac:dyDescent="0.3">
      <c r="B134" s="183">
        <v>41792</v>
      </c>
      <c r="C134" s="184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4">
        <v>1439.4000128990126</v>
      </c>
      <c r="H134" s="185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6">
        <f t="shared" si="45"/>
        <v>-453.70703444120909</v>
      </c>
      <c r="L134" s="187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7"/>
    </row>
    <row r="135" spans="2:15" ht="15.75" hidden="1" thickBot="1" x14ac:dyDescent="0.3">
      <c r="B135" s="178">
        <v>41822</v>
      </c>
      <c r="C135" s="179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79">
        <v>1845.3214368037534</v>
      </c>
      <c r="H135" s="180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1">
        <f t="shared" si="45"/>
        <v>-888.68676006874512</v>
      </c>
      <c r="L135" s="182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7"/>
    </row>
    <row r="136" spans="2:15" ht="15.75" hidden="1" thickBot="1" x14ac:dyDescent="0.3">
      <c r="B136" s="178">
        <v>41853</v>
      </c>
      <c r="C136" s="179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79">
        <v>1724.5032441152289</v>
      </c>
      <c r="H136" s="180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1">
        <f t="shared" si="45"/>
        <v>-731.87055362235878</v>
      </c>
      <c r="L136" s="182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7"/>
    </row>
    <row r="137" spans="2:15" ht="15.75" hidden="1" thickBot="1" x14ac:dyDescent="0.3">
      <c r="B137" s="183">
        <v>41884</v>
      </c>
      <c r="C137" s="184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4">
        <v>1667.4534675979414</v>
      </c>
      <c r="H137" s="185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6">
        <f t="shared" si="45"/>
        <v>-764.61609021317588</v>
      </c>
      <c r="L137" s="187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7"/>
    </row>
    <row r="138" spans="2:15" ht="15.75" hidden="1" thickBot="1" x14ac:dyDescent="0.3">
      <c r="B138" s="178">
        <v>41915</v>
      </c>
      <c r="C138" s="179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79">
        <v>1750.1833769021541</v>
      </c>
      <c r="H138" s="180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1">
        <f t="shared" si="45"/>
        <v>-848.34581935048539</v>
      </c>
      <c r="L138" s="182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7"/>
    </row>
    <row r="139" spans="2:15" ht="15.75" hidden="1" thickBot="1" x14ac:dyDescent="0.3">
      <c r="B139" s="178">
        <v>41946</v>
      </c>
      <c r="C139" s="179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79">
        <v>1646.8201108412436</v>
      </c>
      <c r="H139" s="180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1">
        <f t="shared" si="45"/>
        <v>-725.65867837174596</v>
      </c>
      <c r="L139" s="182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7"/>
    </row>
    <row r="140" spans="2:15" ht="15.75" hidden="1" thickBot="1" x14ac:dyDescent="0.3">
      <c r="B140" s="188">
        <v>41976</v>
      </c>
      <c r="C140" s="189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89">
        <v>1797.463646193876</v>
      </c>
      <c r="H140" s="190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1">
        <f t="shared" si="45"/>
        <v>-792.34820835643598</v>
      </c>
      <c r="L140" s="192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7"/>
    </row>
    <row r="141" spans="2:15" ht="15.75" hidden="1" thickBot="1" x14ac:dyDescent="0.3">
      <c r="B141" s="173">
        <v>42005</v>
      </c>
      <c r="C141" s="174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4">
        <v>1681.6387910314211</v>
      </c>
      <c r="H141" s="175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6">
        <f t="shared" ref="K141:K178" si="52">+C141-G141</f>
        <v>-761.19109465202666</v>
      </c>
      <c r="L141" s="177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7"/>
    </row>
    <row r="142" spans="2:15" ht="15.75" hidden="1" thickBot="1" x14ac:dyDescent="0.3">
      <c r="B142" s="193">
        <v>42036</v>
      </c>
      <c r="C142" s="179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79">
        <v>1529.5265400541437</v>
      </c>
      <c r="H142" s="180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1">
        <f t="shared" si="52"/>
        <v>-622.2750351102045</v>
      </c>
      <c r="L142" s="182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7"/>
    </row>
    <row r="143" spans="2:15" ht="15.75" hidden="1" thickBot="1" x14ac:dyDescent="0.3">
      <c r="B143" s="194">
        <v>42064</v>
      </c>
      <c r="C143" s="184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4">
        <v>1580.9272446218558</v>
      </c>
      <c r="H143" s="185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6">
        <f t="shared" si="52"/>
        <v>-512.82122536349357</v>
      </c>
      <c r="L143" s="187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7"/>
    </row>
    <row r="144" spans="2:15" ht="15.75" hidden="1" thickBot="1" x14ac:dyDescent="0.3">
      <c r="B144" s="193">
        <v>42095</v>
      </c>
      <c r="C144" s="179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79">
        <v>1490.4509529838303</v>
      </c>
      <c r="H144" s="180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1">
        <f t="shared" si="52"/>
        <v>-773.48956824146069</v>
      </c>
      <c r="L144" s="182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7"/>
    </row>
    <row r="145" spans="2:15" ht="15.75" hidden="1" thickBot="1" x14ac:dyDescent="0.3">
      <c r="B145" s="178">
        <v>42125</v>
      </c>
      <c r="C145" s="179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79">
        <v>1585.4543086170081</v>
      </c>
      <c r="H145" s="180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1">
        <f t="shared" si="52"/>
        <v>-699.37434696108335</v>
      </c>
      <c r="L145" s="182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7"/>
    </row>
    <row r="146" spans="2:15" ht="15.75" hidden="1" thickBot="1" x14ac:dyDescent="0.3">
      <c r="B146" s="195">
        <v>42156</v>
      </c>
      <c r="C146" s="185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4">
        <v>1678.7413939501657</v>
      </c>
      <c r="H146" s="185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6">
        <f t="shared" si="52"/>
        <v>-733.18055092937266</v>
      </c>
      <c r="L146" s="187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7"/>
    </row>
    <row r="147" spans="2:15" ht="15.75" hidden="1" thickBot="1" x14ac:dyDescent="0.3">
      <c r="B147" s="193">
        <v>42186</v>
      </c>
      <c r="C147" s="179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79">
        <v>1533.8807808781642</v>
      </c>
      <c r="H147" s="180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1">
        <f t="shared" si="52"/>
        <v>-596.75043699413379</v>
      </c>
      <c r="L147" s="182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7"/>
    </row>
    <row r="148" spans="2:15" ht="15.75" hidden="1" thickBot="1" x14ac:dyDescent="0.3">
      <c r="B148" s="178">
        <v>42217</v>
      </c>
      <c r="C148" s="179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79">
        <v>1523.3760244315254</v>
      </c>
      <c r="H148" s="180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1">
        <f t="shared" si="52"/>
        <v>-721.27131638544188</v>
      </c>
      <c r="L148" s="182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7"/>
    </row>
    <row r="149" spans="2:15" ht="15.75" hidden="1" thickBot="1" x14ac:dyDescent="0.3">
      <c r="B149" s="195">
        <v>42248</v>
      </c>
      <c r="C149" s="185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4">
        <v>1582.7227992084577</v>
      </c>
      <c r="H149" s="185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6">
        <f t="shared" si="52"/>
        <v>-729.52979147573046</v>
      </c>
      <c r="L149" s="187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7"/>
    </row>
    <row r="150" spans="2:15" ht="15.75" hidden="1" thickBot="1" x14ac:dyDescent="0.3">
      <c r="B150" s="193">
        <v>42278</v>
      </c>
      <c r="C150" s="180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79">
        <v>1638.2704551726467</v>
      </c>
      <c r="H150" s="180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1">
        <f t="shared" si="52"/>
        <v>-787.53043415367267</v>
      </c>
      <c r="L150" s="182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7"/>
    </row>
    <row r="151" spans="2:15" ht="15" hidden="1" customHeight="1" x14ac:dyDescent="0.3">
      <c r="B151" s="193">
        <v>42309</v>
      </c>
      <c r="C151" s="180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79">
        <v>1464.8793205654338</v>
      </c>
      <c r="H151" s="180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1">
        <f t="shared" si="52"/>
        <v>-626.45718997343795</v>
      </c>
      <c r="L151" s="182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7"/>
    </row>
    <row r="152" spans="2:15" ht="15.75" hidden="1" customHeight="1" thickBot="1" x14ac:dyDescent="0.3">
      <c r="B152" s="196">
        <v>42339</v>
      </c>
      <c r="C152" s="197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8">
        <v>1644.7273874133791</v>
      </c>
      <c r="H152" s="197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199">
        <f t="shared" si="52"/>
        <v>-824.22648799068315</v>
      </c>
      <c r="L152" s="200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7"/>
    </row>
    <row r="153" spans="2:15" ht="15.75" hidden="1" thickBot="1" x14ac:dyDescent="0.3">
      <c r="B153" s="203">
        <v>42370</v>
      </c>
      <c r="C153" s="174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4">
        <v>1589.1274650552757</v>
      </c>
      <c r="H153" s="175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6">
        <f t="shared" si="52"/>
        <v>-690.53284648014085</v>
      </c>
      <c r="L153" s="177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7"/>
    </row>
    <row r="154" spans="2:15" ht="15.75" hidden="1" thickBot="1" x14ac:dyDescent="0.3">
      <c r="B154" s="204">
        <v>42401</v>
      </c>
      <c r="C154" s="179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79">
        <v>1439.3103148514124</v>
      </c>
      <c r="H154" s="180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1">
        <f t="shared" si="52"/>
        <v>-547.71329267017688</v>
      </c>
      <c r="L154" s="182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7"/>
    </row>
    <row r="155" spans="2:15" ht="15.75" hidden="1" thickBot="1" x14ac:dyDescent="0.3">
      <c r="B155" s="205">
        <v>42430</v>
      </c>
      <c r="C155" s="184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4">
        <v>1566.028121829301</v>
      </c>
      <c r="H155" s="185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6">
        <f t="shared" si="52"/>
        <v>-617.01648674560295</v>
      </c>
      <c r="L155" s="187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7"/>
    </row>
    <row r="156" spans="2:15" ht="15.75" hidden="1" thickBot="1" x14ac:dyDescent="0.3">
      <c r="B156" s="204">
        <v>42461</v>
      </c>
      <c r="C156" s="179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79">
        <v>1460.8906891889208</v>
      </c>
      <c r="H156" s="180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1">
        <f t="shared" si="52"/>
        <v>-750.50090882353936</v>
      </c>
      <c r="L156" s="182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7"/>
    </row>
    <row r="157" spans="2:15" ht="15.75" hidden="1" thickBot="1" x14ac:dyDescent="0.3">
      <c r="B157" s="204">
        <v>42491</v>
      </c>
      <c r="C157" s="179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79">
        <v>1589.8369421072923</v>
      </c>
      <c r="H157" s="180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1">
        <f t="shared" si="52"/>
        <v>-809.7097323057518</v>
      </c>
      <c r="L157" s="182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7"/>
    </row>
    <row r="158" spans="2:15" ht="15.75" hidden="1" thickBot="1" x14ac:dyDescent="0.3">
      <c r="B158" s="205">
        <v>42522</v>
      </c>
      <c r="C158" s="184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4">
        <v>1675.8020357763319</v>
      </c>
      <c r="H158" s="185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6">
        <f t="shared" si="52"/>
        <v>-775.24008983782232</v>
      </c>
      <c r="L158" s="187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7"/>
    </row>
    <row r="159" spans="2:15" ht="15.75" hidden="1" thickBot="1" x14ac:dyDescent="0.3">
      <c r="B159" s="204">
        <v>42552</v>
      </c>
      <c r="C159" s="179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79">
        <v>1432.798930567194</v>
      </c>
      <c r="H159" s="180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1">
        <f t="shared" si="52"/>
        <v>-541.2549650288521</v>
      </c>
      <c r="L159" s="182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7"/>
    </row>
    <row r="160" spans="2:15" ht="15.75" hidden="1" thickBot="1" x14ac:dyDescent="0.3">
      <c r="B160" s="204">
        <v>42583</v>
      </c>
      <c r="C160" s="179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79">
        <v>1649.0886004680874</v>
      </c>
      <c r="H160" s="180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1">
        <f t="shared" si="52"/>
        <v>-782.7786895434873</v>
      </c>
      <c r="L160" s="182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7"/>
    </row>
    <row r="161" spans="2:15" ht="15.75" hidden="1" thickBot="1" x14ac:dyDescent="0.3">
      <c r="B161" s="205">
        <v>42614</v>
      </c>
      <c r="C161" s="184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4">
        <v>1508.2611045601427</v>
      </c>
      <c r="H161" s="185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6">
        <f t="shared" si="52"/>
        <v>-610.38353448233329</v>
      </c>
      <c r="L161" s="187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7"/>
    </row>
    <row r="162" spans="2:15" ht="15.75" hidden="1" thickBot="1" x14ac:dyDescent="0.3">
      <c r="B162" s="204">
        <v>42644</v>
      </c>
      <c r="C162" s="179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79">
        <v>1723.5223677947777</v>
      </c>
      <c r="H162" s="180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1">
        <f t="shared" si="52"/>
        <v>-868.47924647728496</v>
      </c>
      <c r="L162" s="202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7"/>
    </row>
    <row r="163" spans="2:15" ht="15.75" hidden="1" thickBot="1" x14ac:dyDescent="0.3">
      <c r="B163" s="204">
        <v>42675</v>
      </c>
      <c r="C163" s="179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79">
        <v>1732.0802257051048</v>
      </c>
      <c r="H163" s="180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1">
        <f t="shared" si="52"/>
        <v>-922.42968449947398</v>
      </c>
      <c r="L163" s="202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7"/>
    </row>
    <row r="164" spans="2:15" ht="15.75" hidden="1" thickBot="1" x14ac:dyDescent="0.3">
      <c r="B164" s="205">
        <v>42705</v>
      </c>
      <c r="C164" s="184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4">
        <v>1816.0953106251125</v>
      </c>
      <c r="H164" s="185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6">
        <f t="shared" si="52"/>
        <v>-957.06361156167429</v>
      </c>
      <c r="L164" s="187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7"/>
    </row>
    <row r="165" spans="2:15" ht="15.75" hidden="1" thickBot="1" x14ac:dyDescent="0.3">
      <c r="B165" s="298" t="s">
        <v>106</v>
      </c>
      <c r="C165" s="174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4">
        <v>1798.9439527053685</v>
      </c>
      <c r="H165" s="175">
        <f>+G165</f>
        <v>1798.9439527053685</v>
      </c>
      <c r="I165" s="106">
        <f t="shared" ref="I165:I173" si="67">+((G165/G153)-1)*100</f>
        <v>13.203250982940794</v>
      </c>
      <c r="J165" s="106"/>
      <c r="K165" s="176">
        <f t="shared" si="52"/>
        <v>-934.22633531208476</v>
      </c>
      <c r="L165" s="177">
        <f>+K165</f>
        <v>-934.22633531208476</v>
      </c>
      <c r="M165" s="106">
        <f t="shared" si="61"/>
        <v>35.290644040196618</v>
      </c>
      <c r="N165" s="107"/>
      <c r="O165" s="207"/>
    </row>
    <row r="166" spans="2:15" ht="15.75" hidden="1" thickBot="1" x14ac:dyDescent="0.3">
      <c r="B166" s="299" t="s">
        <v>107</v>
      </c>
      <c r="C166" s="179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79">
        <v>1611.1598884326759</v>
      </c>
      <c r="H166" s="180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1">
        <f t="shared" si="52"/>
        <v>-743.35290067456708</v>
      </c>
      <c r="L166" s="182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7"/>
    </row>
    <row r="167" spans="2:15" ht="15.75" hidden="1" thickBot="1" x14ac:dyDescent="0.3">
      <c r="B167" s="300" t="s">
        <v>108</v>
      </c>
      <c r="C167" s="184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4">
        <v>1869.3224849354765</v>
      </c>
      <c r="H167" s="185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6">
        <f t="shared" si="52"/>
        <v>-827.50426590767347</v>
      </c>
      <c r="L167" s="187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7"/>
    </row>
    <row r="168" spans="2:15" ht="15.75" hidden="1" thickBot="1" x14ac:dyDescent="0.3">
      <c r="B168" s="299" t="s">
        <v>109</v>
      </c>
      <c r="C168" s="179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79">
        <v>1603.8822114429377</v>
      </c>
      <c r="H168" s="180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1">
        <f t="shared" si="52"/>
        <v>-809.22009125555155</v>
      </c>
      <c r="L168" s="182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7"/>
    </row>
    <row r="169" spans="2:15" ht="15.75" hidden="1" thickBot="1" x14ac:dyDescent="0.3">
      <c r="B169" s="299" t="s">
        <v>110</v>
      </c>
      <c r="C169" s="179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79">
        <v>1724.7493989305217</v>
      </c>
      <c r="H169" s="180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1">
        <f t="shared" si="52"/>
        <v>-883.50454142874207</v>
      </c>
      <c r="L169" s="182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7"/>
    </row>
    <row r="170" spans="2:15" ht="15.75" hidden="1" thickBot="1" x14ac:dyDescent="0.3">
      <c r="B170" s="301" t="s">
        <v>111</v>
      </c>
      <c r="C170" s="184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4">
        <v>1540.9314766078398</v>
      </c>
      <c r="H170" s="185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6">
        <f t="shared" si="52"/>
        <v>-553.62823097918806</v>
      </c>
      <c r="L170" s="187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7"/>
    </row>
    <row r="171" spans="2:15" ht="15.75" hidden="1" thickBot="1" x14ac:dyDescent="0.3">
      <c r="B171" s="299" t="s">
        <v>112</v>
      </c>
      <c r="C171" s="179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79">
        <v>1591.1295797476996</v>
      </c>
      <c r="H171" s="180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1">
        <f t="shared" si="52"/>
        <v>-575.94762110319505</v>
      </c>
      <c r="L171" s="182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7"/>
    </row>
    <row r="172" spans="2:15" ht="15.75" hidden="1" thickBot="1" x14ac:dyDescent="0.3">
      <c r="B172" s="299" t="s">
        <v>113</v>
      </c>
      <c r="C172" s="179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79">
        <v>1856.9005983045895</v>
      </c>
      <c r="H172" s="180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1">
        <f t="shared" si="52"/>
        <v>-856.25790682237357</v>
      </c>
      <c r="L172" s="182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7"/>
    </row>
    <row r="173" spans="2:15" ht="15.75" hidden="1" thickBot="1" x14ac:dyDescent="0.3">
      <c r="B173" s="301" t="s">
        <v>114</v>
      </c>
      <c r="C173" s="184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4">
        <v>1666.6539924369974</v>
      </c>
      <c r="H173" s="185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6">
        <f t="shared" si="52"/>
        <v>-655.62844298106813</v>
      </c>
      <c r="L173" s="187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7"/>
    </row>
    <row r="174" spans="2:15" ht="15.75" hidden="1" thickBot="1" x14ac:dyDescent="0.3">
      <c r="B174" s="299" t="s">
        <v>115</v>
      </c>
      <c r="C174" s="179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79">
        <v>1727.2388159062466</v>
      </c>
      <c r="H174" s="180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1">
        <f t="shared" si="52"/>
        <v>-751.65900145760475</v>
      </c>
      <c r="L174" s="182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7"/>
    </row>
    <row r="175" spans="2:15" ht="15.75" hidden="1" thickBot="1" x14ac:dyDescent="0.3">
      <c r="B175" s="299" t="s">
        <v>116</v>
      </c>
      <c r="C175" s="179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79">
        <v>1940.3833461695779</v>
      </c>
      <c r="H175" s="180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1">
        <f t="shared" si="52"/>
        <v>-999.45133515039799</v>
      </c>
      <c r="L175" s="182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7"/>
    </row>
    <row r="176" spans="2:15" ht="15.75" hidden="1" thickBot="1" x14ac:dyDescent="0.3">
      <c r="B176" s="301" t="s">
        <v>117</v>
      </c>
      <c r="C176" s="184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4">
        <v>2048.4994568651691</v>
      </c>
      <c r="H176" s="185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6">
        <f t="shared" si="52"/>
        <v>-1028.9965431917012</v>
      </c>
      <c r="L176" s="187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7"/>
    </row>
    <row r="177" spans="2:15" ht="15.75" hidden="1" thickBot="1" x14ac:dyDescent="0.3">
      <c r="B177" s="298" t="s">
        <v>118</v>
      </c>
      <c r="C177" s="174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4">
        <v>2014.4907176540166</v>
      </c>
      <c r="H177" s="175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6">
        <f t="shared" si="52"/>
        <v>-1049.1205750795195</v>
      </c>
      <c r="L177" s="177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7"/>
    </row>
    <row r="178" spans="2:15" ht="15.75" hidden="1" thickBot="1" x14ac:dyDescent="0.3">
      <c r="B178" s="299" t="s">
        <v>119</v>
      </c>
      <c r="C178" s="179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79">
        <v>1977.9931035768921</v>
      </c>
      <c r="H178" s="180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1">
        <f t="shared" si="52"/>
        <v>-1062.3427582555032</v>
      </c>
      <c r="L178" s="182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7"/>
    </row>
    <row r="179" spans="2:15" ht="15.75" hidden="1" thickBot="1" x14ac:dyDescent="0.3">
      <c r="B179" s="301" t="s">
        <v>120</v>
      </c>
      <c r="C179" s="184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4">
        <v>1978.5218342628234</v>
      </c>
      <c r="H179" s="185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6">
        <f t="shared" ref="K179" si="92">+C179-G179</f>
        <v>-870.8585735114234</v>
      </c>
      <c r="L179" s="187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8"/>
    </row>
    <row r="180" spans="2:15" ht="15.75" hidden="1" thickBot="1" x14ac:dyDescent="0.3">
      <c r="B180" s="299" t="s">
        <v>121</v>
      </c>
      <c r="C180" s="179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79">
        <v>1793.6278037230775</v>
      </c>
      <c r="H180" s="180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1">
        <f t="shared" ref="K180" si="101">+C180-G180</f>
        <v>-998.57313204064189</v>
      </c>
      <c r="L180" s="182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8"/>
    </row>
    <row r="181" spans="2:15" ht="15.75" hidden="1" thickBot="1" x14ac:dyDescent="0.3">
      <c r="B181" s="299" t="s">
        <v>122</v>
      </c>
      <c r="C181" s="179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79">
        <v>1856.9579551295597</v>
      </c>
      <c r="H181" s="180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1">
        <f t="shared" ref="K181" si="110">+C181-G181</f>
        <v>-933.20032538921635</v>
      </c>
      <c r="L181" s="182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7"/>
    </row>
    <row r="182" spans="2:15" ht="15.75" hidden="1" thickBot="1" x14ac:dyDescent="0.3">
      <c r="B182" s="301" t="s">
        <v>123</v>
      </c>
      <c r="C182" s="184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4">
        <v>1819.4798365092513</v>
      </c>
      <c r="H182" s="185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6">
        <f t="shared" ref="K182" si="118">+C182-G182</f>
        <v>-795.11155205231694</v>
      </c>
      <c r="L182" s="187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7"/>
    </row>
    <row r="183" spans="2:15" ht="15.75" hidden="1" thickBot="1" x14ac:dyDescent="0.3">
      <c r="B183" s="302" t="s">
        <v>124</v>
      </c>
      <c r="C183" s="179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79">
        <v>1754.4651588528998</v>
      </c>
      <c r="H183" s="180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1">
        <f t="shared" ref="K183:K184" si="126">+C183-G183</f>
        <v>-681.30085816377346</v>
      </c>
      <c r="L183" s="202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7"/>
    </row>
    <row r="184" spans="2:15" ht="15.75" hidden="1" thickBot="1" x14ac:dyDescent="0.3">
      <c r="B184" s="299" t="s">
        <v>125</v>
      </c>
      <c r="C184" s="179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79">
        <v>1887.1173679516901</v>
      </c>
      <c r="H184" s="180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1">
        <f t="shared" si="126"/>
        <v>-849.75675393669167</v>
      </c>
      <c r="L184" s="182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7"/>
    </row>
    <row r="185" spans="2:15" ht="15.75" hidden="1" thickBot="1" x14ac:dyDescent="0.3">
      <c r="B185" s="301" t="s">
        <v>126</v>
      </c>
      <c r="C185" s="184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4">
        <v>1768.4101377475617</v>
      </c>
      <c r="H185" s="185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6">
        <f t="shared" ref="K185:K186" si="138">+C185-G185</f>
        <v>-713.19552966136393</v>
      </c>
      <c r="L185" s="187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7"/>
    </row>
    <row r="186" spans="2:15" ht="15.75" hidden="1" thickBot="1" x14ac:dyDescent="0.3">
      <c r="B186" s="299" t="s">
        <v>127</v>
      </c>
      <c r="C186" s="179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79">
        <v>1882.4734845031758</v>
      </c>
      <c r="H186" s="180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1">
        <f t="shared" si="138"/>
        <v>-903.37739503860973</v>
      </c>
      <c r="L186" s="182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7"/>
    </row>
    <row r="187" spans="2:15" ht="15.75" hidden="1" thickBot="1" x14ac:dyDescent="0.3">
      <c r="B187" s="299" t="s">
        <v>128</v>
      </c>
      <c r="C187" s="179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79">
        <v>1764.6054092036552</v>
      </c>
      <c r="H187" s="180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1">
        <f t="shared" ref="K187" si="148">+C187-G187</f>
        <v>-785.05420828856404</v>
      </c>
      <c r="L187" s="182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7"/>
    </row>
    <row r="188" spans="2:15" ht="15.75" hidden="1" thickBot="1" x14ac:dyDescent="0.3">
      <c r="B188" s="301" t="s">
        <v>129</v>
      </c>
      <c r="C188" s="184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4">
        <v>1734.5814769958135</v>
      </c>
      <c r="H188" s="185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6">
        <f t="shared" ref="K188:K190" si="158">+C188-G188</f>
        <v>-701.19836854414325</v>
      </c>
      <c r="L188" s="187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7"/>
    </row>
    <row r="189" spans="2:15" hidden="1" x14ac:dyDescent="0.25">
      <c r="B189" s="203" t="s">
        <v>130</v>
      </c>
      <c r="C189" s="174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4">
        <v>1655.458756514842</v>
      </c>
      <c r="H189" s="175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6">
        <f t="shared" si="158"/>
        <v>-617.31190572581636</v>
      </c>
      <c r="L189" s="177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7"/>
    </row>
    <row r="190" spans="2:15" hidden="1" x14ac:dyDescent="0.25">
      <c r="B190" s="204" t="s">
        <v>131</v>
      </c>
      <c r="C190" s="179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79">
        <v>1432.39631128465</v>
      </c>
      <c r="H190" s="180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1">
        <f t="shared" si="158"/>
        <v>-451.27642747497396</v>
      </c>
      <c r="L190" s="182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7"/>
    </row>
    <row r="191" spans="2:15" ht="14.25" hidden="1" customHeight="1" x14ac:dyDescent="0.25">
      <c r="B191" s="206" t="s">
        <v>132</v>
      </c>
      <c r="C191" s="184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4">
        <v>1729.0435624073109</v>
      </c>
      <c r="H191" s="185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6">
        <f t="shared" ref="K191" si="170">+C191-G191</f>
        <v>-592.18125694825676</v>
      </c>
      <c r="L191" s="187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7"/>
    </row>
    <row r="192" spans="2:15" hidden="1" x14ac:dyDescent="0.25">
      <c r="B192" s="204" t="s">
        <v>133</v>
      </c>
      <c r="C192" s="179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79">
        <v>1595.57292195424</v>
      </c>
      <c r="H192" s="180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1">
        <f t="shared" ref="K192" si="178">+C192-G192</f>
        <v>-797.46731971389556</v>
      </c>
      <c r="L192" s="182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7"/>
    </row>
    <row r="193" spans="2:15" hidden="1" x14ac:dyDescent="0.25">
      <c r="B193" s="204" t="s">
        <v>134</v>
      </c>
      <c r="C193" s="179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79">
        <v>1783.6946109147184</v>
      </c>
      <c r="H193" s="180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1">
        <f t="shared" ref="K193" si="187">+C193-G193</f>
        <v>-822.67483787809374</v>
      </c>
      <c r="L193" s="182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7"/>
    </row>
    <row r="194" spans="2:15" hidden="1" x14ac:dyDescent="0.25">
      <c r="B194" s="206" t="s">
        <v>135</v>
      </c>
      <c r="C194" s="184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4">
        <v>1399.8439347672734</v>
      </c>
      <c r="H194" s="185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6">
        <f t="shared" ref="K194" si="196">+C194-G194</f>
        <v>-315.88950796695144</v>
      </c>
      <c r="L194" s="187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7"/>
    </row>
    <row r="195" spans="2:15" hidden="1" x14ac:dyDescent="0.25">
      <c r="B195" s="204" t="s">
        <v>136</v>
      </c>
      <c r="C195" s="179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79">
        <v>1715.9194214006632</v>
      </c>
      <c r="H195" s="180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1">
        <f t="shared" ref="K195" si="205">+C195-G195</f>
        <v>-717.38498673238985</v>
      </c>
      <c r="L195" s="182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7"/>
    </row>
    <row r="196" spans="2:15" hidden="1" x14ac:dyDescent="0.25">
      <c r="B196" s="204" t="s">
        <v>137</v>
      </c>
      <c r="C196" s="179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79">
        <v>1573.6060230957069</v>
      </c>
      <c r="H196" s="180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1">
        <f t="shared" ref="K196" si="214">+C196-G196</f>
        <v>-541.10075280651927</v>
      </c>
      <c r="L196" s="182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7"/>
    </row>
    <row r="197" spans="2:15" hidden="1" x14ac:dyDescent="0.25">
      <c r="B197" s="206" t="s">
        <v>138</v>
      </c>
      <c r="C197" s="184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4">
        <v>1710.5377216240204</v>
      </c>
      <c r="H197" s="185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6">
        <f t="shared" ref="K197" si="224">+C197-G197</f>
        <v>-756.78319142016767</v>
      </c>
      <c r="L197" s="187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7"/>
    </row>
    <row r="198" spans="2:15" hidden="1" x14ac:dyDescent="0.25">
      <c r="B198" s="303" t="s">
        <v>139</v>
      </c>
      <c r="C198" s="179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79">
        <v>1815.7250913912596</v>
      </c>
      <c r="H198" s="180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1">
        <f t="shared" ref="K198" si="234">+C198-G198</f>
        <v>-838.44483008865097</v>
      </c>
      <c r="L198" s="202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7"/>
    </row>
    <row r="199" spans="2:15" hidden="1" x14ac:dyDescent="0.25">
      <c r="B199" s="303" t="s">
        <v>140</v>
      </c>
      <c r="C199" s="179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79">
        <v>1741.0910335719384</v>
      </c>
      <c r="H199" s="180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1">
        <f t="shared" ref="K199" si="244">+C199-G199</f>
        <v>-762.30541289784662</v>
      </c>
      <c r="L199" s="202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7"/>
    </row>
    <row r="200" spans="2:15" ht="15.75" hidden="1" thickBot="1" x14ac:dyDescent="0.3">
      <c r="B200" s="206" t="s">
        <v>141</v>
      </c>
      <c r="C200" s="184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4">
        <v>1784.1899823205385</v>
      </c>
      <c r="H200" s="185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6">
        <f t="shared" ref="K200:K204" si="254">+C200-G200</f>
        <v>-784.24703045117826</v>
      </c>
      <c r="L200" s="187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7"/>
    </row>
    <row r="201" spans="2:15" x14ac:dyDescent="0.25">
      <c r="B201" s="203">
        <v>43850</v>
      </c>
      <c r="C201" s="174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4">
        <v>1735.327088426726</v>
      </c>
      <c r="H201" s="175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6">
        <f t="shared" si="254"/>
        <v>-730.4419958092825</v>
      </c>
      <c r="L201" s="177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4"/>
    </row>
    <row r="202" spans="2:15" x14ac:dyDescent="0.25">
      <c r="B202" s="303">
        <v>43881</v>
      </c>
      <c r="C202" s="179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79">
        <v>1562.3238369901699</v>
      </c>
      <c r="H202" s="180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1">
        <f t="shared" si="254"/>
        <v>-573.80681686441324</v>
      </c>
      <c r="L202" s="202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7"/>
    </row>
    <row r="203" spans="2:15" ht="14.25" customHeight="1" x14ac:dyDescent="0.25">
      <c r="B203" s="206">
        <v>43910</v>
      </c>
      <c r="C203" s="184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4">
        <v>1205.0492034876243</v>
      </c>
      <c r="H203" s="185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6">
        <f t="shared" si="254"/>
        <v>-548.830753977727</v>
      </c>
      <c r="L203" s="187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7"/>
    </row>
    <row r="204" spans="2:15" x14ac:dyDescent="0.25">
      <c r="B204" s="204">
        <v>43941</v>
      </c>
      <c r="C204" s="179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79">
        <v>1122.60696271443</v>
      </c>
      <c r="H204" s="180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1">
        <f t="shared" si="254"/>
        <v>-840.29661835941351</v>
      </c>
      <c r="L204" s="182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7"/>
    </row>
    <row r="205" spans="2:15" ht="14.25" customHeight="1" x14ac:dyDescent="0.25">
      <c r="B205" s="204">
        <v>43971</v>
      </c>
      <c r="C205" s="179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79">
        <v>993.82281287485694</v>
      </c>
      <c r="H205" s="180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1">
        <f t="shared" ref="K205:K206" si="267">+C205-G205</f>
        <v>-407.13553880881602</v>
      </c>
      <c r="L205" s="182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7"/>
    </row>
    <row r="206" spans="2:15" x14ac:dyDescent="0.25">
      <c r="B206" s="206">
        <v>44002</v>
      </c>
      <c r="C206" s="184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4">
        <v>1055.4512879435235</v>
      </c>
      <c r="H206" s="185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6">
        <f t="shared" si="267"/>
        <v>-161.31598895313607</v>
      </c>
      <c r="L206" s="187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7"/>
    </row>
    <row r="207" spans="2:15" x14ac:dyDescent="0.25">
      <c r="B207" s="303">
        <v>44032</v>
      </c>
      <c r="C207" s="179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79">
        <v>1293.6943139058217</v>
      </c>
      <c r="H207" s="180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1">
        <f>+C207-G207</f>
        <v>-208.67323925126357</v>
      </c>
      <c r="L207" s="202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7"/>
    </row>
    <row r="208" spans="2:15" x14ac:dyDescent="0.25">
      <c r="B208" s="303">
        <v>44063</v>
      </c>
      <c r="C208" s="179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79">
        <v>1289.0880100856452</v>
      </c>
      <c r="H208" s="180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1">
        <f t="shared" ref="K208" si="279">+C208-G208</f>
        <v>-341.85939292792693</v>
      </c>
      <c r="L208" s="182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7"/>
    </row>
    <row r="209" spans="1:15" x14ac:dyDescent="0.25">
      <c r="B209" s="206">
        <v>44094</v>
      </c>
      <c r="C209" s="184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4">
        <v>1524.8849953792833</v>
      </c>
      <c r="H209" s="185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6">
        <f t="shared" ref="K209:K211" si="285">+C209-G209</f>
        <v>-524.84286677353396</v>
      </c>
      <c r="L209" s="187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7"/>
    </row>
    <row r="210" spans="1:15" x14ac:dyDescent="0.25">
      <c r="B210" s="303">
        <v>44124</v>
      </c>
      <c r="C210" s="179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79">
        <v>1362.7803874142035</v>
      </c>
      <c r="H210" s="180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1">
        <f t="shared" si="285"/>
        <v>-508.50501647147735</v>
      </c>
      <c r="L210" s="182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7"/>
    </row>
    <row r="211" spans="1:15" x14ac:dyDescent="0.25">
      <c r="B211" s="303">
        <v>44155</v>
      </c>
      <c r="C211" s="179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79">
        <v>1383.7005110189446</v>
      </c>
      <c r="H211" s="180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1">
        <f t="shared" si="285"/>
        <v>-600.04456645955997</v>
      </c>
      <c r="L211" s="182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7"/>
    </row>
    <row r="212" spans="1:15" ht="15.75" thickBot="1" x14ac:dyDescent="0.3">
      <c r="B212" s="206">
        <v>44185</v>
      </c>
      <c r="C212" s="184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4">
        <v>1526.6470333191699</v>
      </c>
      <c r="H212" s="185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6">
        <f t="shared" ref="K212:K214" si="295">+C212-G212</f>
        <v>-562.1961890457635</v>
      </c>
      <c r="L212" s="187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7"/>
    </row>
    <row r="213" spans="1:15" x14ac:dyDescent="0.25">
      <c r="B213" s="203">
        <v>44217</v>
      </c>
      <c r="C213" s="174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4">
        <v>1591.59019705071</v>
      </c>
      <c r="H213" s="175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6">
        <f t="shared" si="295"/>
        <v>-654.92791556527152</v>
      </c>
      <c r="L213" s="177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4"/>
    </row>
    <row r="214" spans="1:15" x14ac:dyDescent="0.25">
      <c r="B214" s="303">
        <v>44248</v>
      </c>
      <c r="C214" s="179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79">
        <v>1523.6039725920371</v>
      </c>
      <c r="H214" s="180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1">
        <f t="shared" si="295"/>
        <v>-571.87939854359115</v>
      </c>
      <c r="L214" s="202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7"/>
    </row>
    <row r="215" spans="1:15" x14ac:dyDescent="0.25">
      <c r="B215" s="206">
        <v>44276</v>
      </c>
      <c r="C215" s="184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4">
        <v>1925.9318375289247</v>
      </c>
      <c r="H215" s="185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6">
        <f t="shared" ref="K215:K226" si="308">+C215-G215</f>
        <v>-832.15798544058021</v>
      </c>
      <c r="L215" s="187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7"/>
    </row>
    <row r="216" spans="1:15" x14ac:dyDescent="0.25">
      <c r="B216" s="204">
        <v>44307</v>
      </c>
      <c r="C216" s="179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79">
        <v>1706.9720121710045</v>
      </c>
      <c r="H216" s="180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1">
        <f t="shared" si="308"/>
        <v>-888.78775196171841</v>
      </c>
      <c r="L216" s="182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7"/>
    </row>
    <row r="217" spans="1:15" x14ac:dyDescent="0.25">
      <c r="B217" s="204">
        <v>44337</v>
      </c>
      <c r="C217" s="179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79">
        <v>1607.4340540931253</v>
      </c>
      <c r="H217" s="180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1">
        <f t="shared" si="308"/>
        <v>-715.73083397262769</v>
      </c>
      <c r="L217" s="182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7"/>
    </row>
    <row r="218" spans="1:15" x14ac:dyDescent="0.25">
      <c r="B218" s="206">
        <v>44368</v>
      </c>
      <c r="C218" s="184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4">
        <v>1659.2043487791664</v>
      </c>
      <c r="H218" s="311">
        <f t="shared" ref="H218:H222" si="315">+H217+G218</f>
        <v>10014.736422214968</v>
      </c>
      <c r="I218" s="120">
        <f t="shared" ref="I218:I223" si="316">+((G218/G206)-1)*100</f>
        <v>57.203308928829429</v>
      </c>
      <c r="J218" s="307">
        <f t="shared" ref="J218:J223" si="317">+((H218/H206)-1)*100</f>
        <v>30.492285782104545</v>
      </c>
      <c r="K218" s="308">
        <f t="shared" si="308"/>
        <v>-652.18964747783946</v>
      </c>
      <c r="L218" s="309">
        <f t="shared" si="309"/>
        <v>-4315.6735329616286</v>
      </c>
      <c r="M218" s="310">
        <f t="shared" si="310"/>
        <v>304.2932456418236</v>
      </c>
      <c r="N218" s="307">
        <f t="shared" si="311"/>
        <v>32.308445233393243</v>
      </c>
      <c r="O218" s="207"/>
    </row>
    <row r="219" spans="1:15" x14ac:dyDescent="0.25">
      <c r="B219" s="204">
        <v>44398</v>
      </c>
      <c r="C219" s="179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79">
        <v>1710.0957416175922</v>
      </c>
      <c r="H219" s="180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1">
        <f t="shared" si="308"/>
        <v>-606.16231223008799</v>
      </c>
      <c r="L219" s="182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7"/>
    </row>
    <row r="220" spans="1:15" x14ac:dyDescent="0.25">
      <c r="B220" s="204">
        <v>44429</v>
      </c>
      <c r="C220" s="179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79">
        <v>1686.6675039530146</v>
      </c>
      <c r="H220" s="180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1">
        <f t="shared" si="308"/>
        <v>-585.63262930829274</v>
      </c>
      <c r="L220" s="182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7"/>
    </row>
    <row r="221" spans="1:15" x14ac:dyDescent="0.25">
      <c r="B221" s="206">
        <v>44460</v>
      </c>
      <c r="C221" s="184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4">
        <v>1526.0326573702341</v>
      </c>
      <c r="H221" s="311">
        <f t="shared" si="315"/>
        <v>14937.532325155807</v>
      </c>
      <c r="I221" s="120">
        <f t="shared" si="316"/>
        <v>7.5262199734971169E-2</v>
      </c>
      <c r="J221" s="307">
        <f t="shared" si="317"/>
        <v>26.779980155617377</v>
      </c>
      <c r="K221" s="308">
        <f>+C221-G221</f>
        <v>-491.57513274086341</v>
      </c>
      <c r="L221" s="309">
        <f t="shared" si="309"/>
        <v>-5999.0436072408729</v>
      </c>
      <c r="M221" s="310">
        <f t="shared" si="310"/>
        <v>-6.3386083985829123</v>
      </c>
      <c r="N221" s="307">
        <f t="shared" si="311"/>
        <v>38.315944962473012</v>
      </c>
      <c r="O221" s="207"/>
    </row>
    <row r="222" spans="1:15" x14ac:dyDescent="0.25">
      <c r="B222" s="303">
        <v>44490</v>
      </c>
      <c r="C222" s="179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79">
        <v>1694.2769255028936</v>
      </c>
      <c r="H222" s="180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1">
        <f t="shared" si="308"/>
        <v>-501.94048609371475</v>
      </c>
      <c r="L222" s="182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4"/>
    </row>
    <row r="223" spans="1:15" x14ac:dyDescent="0.25">
      <c r="A223" s="306"/>
      <c r="B223" s="204">
        <v>44521</v>
      </c>
      <c r="C223" s="180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79">
        <v>1764.6281437306779</v>
      </c>
      <c r="H223" s="180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1">
        <f t="shared" si="308"/>
        <v>-553.15907144775861</v>
      </c>
      <c r="L223" s="202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4"/>
    </row>
    <row r="224" spans="1:15" ht="15.75" thickBot="1" x14ac:dyDescent="0.3">
      <c r="B224" s="321">
        <v>44551</v>
      </c>
      <c r="C224" s="322">
        <v>1156.2853341767309</v>
      </c>
      <c r="D224" s="323">
        <f>+D223+C224</f>
        <v>12498.579563783767</v>
      </c>
      <c r="E224" s="324">
        <f>+((C224/C212)-1)*100</f>
        <v>19.89054092724114</v>
      </c>
      <c r="F224" s="325">
        <f>+((D224/D212)-1)*100</f>
        <v>24.395817871974025</v>
      </c>
      <c r="G224" s="322">
        <v>2240.9797406270268</v>
      </c>
      <c r="H224" s="326">
        <f>+H223+G224</f>
        <v>20637.417135016407</v>
      </c>
      <c r="I224" s="324">
        <f>+((G224/G212)-1)*100</f>
        <v>46.790953751423835</v>
      </c>
      <c r="J224" s="325">
        <f>+((H224/H212)-1)*100</f>
        <v>28.538980120231351</v>
      </c>
      <c r="K224" s="327">
        <f t="shared" si="308"/>
        <v>-1084.6944064502959</v>
      </c>
      <c r="L224" s="328">
        <f>+L223+K224</f>
        <v>-8138.8375712326424</v>
      </c>
      <c r="M224" s="324">
        <f>+((K224/K212)-1)*100</f>
        <v>92.938768989414172</v>
      </c>
      <c r="N224" s="325">
        <f>+((L224/L212)-1)*100</f>
        <v>35.467820937074571</v>
      </c>
      <c r="O224" s="207"/>
    </row>
    <row r="225" spans="1:15" x14ac:dyDescent="0.25">
      <c r="B225" s="203">
        <v>44583</v>
      </c>
      <c r="C225" s="174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4">
        <v>1959.3836352967767</v>
      </c>
      <c r="H225" s="175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6">
        <f t="shared" si="308"/>
        <v>-856.78016826610315</v>
      </c>
      <c r="L225" s="177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7"/>
    </row>
    <row r="226" spans="1:15" x14ac:dyDescent="0.25">
      <c r="B226" s="303">
        <v>44614</v>
      </c>
      <c r="C226" s="179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79">
        <v>1872.9492863064165</v>
      </c>
      <c r="H226" s="180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2">
        <f t="shared" si="308"/>
        <v>-779.61144940516192</v>
      </c>
      <c r="L226" s="182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7"/>
    </row>
    <row r="227" spans="1:15" x14ac:dyDescent="0.25">
      <c r="B227" s="206">
        <v>44642</v>
      </c>
      <c r="C227" s="184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4">
        <v>1818.9123121575753</v>
      </c>
      <c r="H227" s="185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6">
        <f t="shared" ref="K227:K228" si="330">+C227-G227</f>
        <v>-760.68026872659607</v>
      </c>
      <c r="L227" s="187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7"/>
    </row>
    <row r="228" spans="1:15" x14ac:dyDescent="0.25">
      <c r="B228" s="303">
        <v>44673</v>
      </c>
      <c r="C228" s="179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79">
        <v>1698.9619799051154</v>
      </c>
      <c r="H228" s="180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2">
        <f t="shared" si="330"/>
        <v>-728.05593491267825</v>
      </c>
      <c r="L228" s="202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7"/>
    </row>
    <row r="229" spans="1:15" x14ac:dyDescent="0.25">
      <c r="B229" s="303">
        <v>44703</v>
      </c>
      <c r="C229" s="179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79">
        <v>1451.4641465786999</v>
      </c>
      <c r="H229" s="180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2">
        <f t="shared" ref="K229:K231" si="341">+C229-G229</f>
        <v>-403.16338770127982</v>
      </c>
      <c r="L229" s="202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7"/>
    </row>
    <row r="230" spans="1:15" x14ac:dyDescent="0.25">
      <c r="B230" s="206">
        <v>44734</v>
      </c>
      <c r="C230" s="184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4">
        <v>1226.4752538413468</v>
      </c>
      <c r="H230" s="185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6">
        <f>+C230-G230</f>
        <v>22.297604775256787</v>
      </c>
      <c r="L230" s="187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7"/>
    </row>
    <row r="231" spans="1:15" x14ac:dyDescent="0.25">
      <c r="B231" s="303">
        <v>44764</v>
      </c>
      <c r="C231" s="179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79">
        <v>1286.84388421319</v>
      </c>
      <c r="H231" s="180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2">
        <f t="shared" si="341"/>
        <v>-122.24533939486491</v>
      </c>
      <c r="L231" s="202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7"/>
    </row>
    <row r="232" spans="1:15" x14ac:dyDescent="0.25">
      <c r="B232" s="303">
        <v>44795</v>
      </c>
      <c r="C232" s="179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79">
        <v>1485.8702363082909</v>
      </c>
      <c r="H232" s="180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2">
        <f t="shared" ref="K232:K233" si="350">+C232-G232</f>
        <v>-260.49962166467435</v>
      </c>
      <c r="L232" s="202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7"/>
    </row>
    <row r="233" spans="1:15" x14ac:dyDescent="0.25">
      <c r="B233" s="206">
        <v>44826</v>
      </c>
      <c r="C233" s="184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4">
        <v>1284.363138823137</v>
      </c>
      <c r="H233" s="185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6">
        <f t="shared" si="350"/>
        <v>-204.53324031542752</v>
      </c>
      <c r="L233" s="187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7"/>
    </row>
    <row r="234" spans="1:15" x14ac:dyDescent="0.25">
      <c r="B234" s="303">
        <v>44856</v>
      </c>
      <c r="C234" s="179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79">
        <v>1335.6650258777895</v>
      </c>
      <c r="H234" s="180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2">
        <f t="shared" ref="K234:K241" si="359">+C234-G234</f>
        <v>-284.10117634481458</v>
      </c>
      <c r="L234" s="202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7"/>
    </row>
    <row r="235" spans="1:15" x14ac:dyDescent="0.25">
      <c r="B235" s="303">
        <v>44887</v>
      </c>
      <c r="C235" s="179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79">
        <v>1444.5641504195742</v>
      </c>
      <c r="H235" s="180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2">
        <f t="shared" si="359"/>
        <v>-449.23347381469841</v>
      </c>
      <c r="L235" s="202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7"/>
    </row>
    <row r="236" spans="1:15" ht="15.75" thickBot="1" x14ac:dyDescent="0.3">
      <c r="B236" s="313">
        <v>44917</v>
      </c>
      <c r="C236" s="189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89">
        <v>1425.5633543297174</v>
      </c>
      <c r="H236" s="190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1">
        <f t="shared" si="359"/>
        <v>-357.97051115468162</v>
      </c>
      <c r="L236" s="192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7"/>
    </row>
    <row r="237" spans="1:15" x14ac:dyDescent="0.25">
      <c r="A237" s="306"/>
      <c r="B237" s="316">
        <v>44949</v>
      </c>
      <c r="C237" s="174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4">
        <v>1423.3694642654602</v>
      </c>
      <c r="H237" s="175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6">
        <v>-445.20024999160813</v>
      </c>
      <c r="L237" s="177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7"/>
    </row>
    <row r="238" spans="1:15" x14ac:dyDescent="0.25">
      <c r="A238" s="306"/>
      <c r="B238" s="204">
        <v>44980</v>
      </c>
      <c r="C238" s="179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0">
        <v>1021.0436136907641</v>
      </c>
      <c r="H238" s="180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1">
        <f t="shared" si="359"/>
        <v>-39.083325764561437</v>
      </c>
      <c r="L238" s="182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7"/>
    </row>
    <row r="239" spans="1:15" x14ac:dyDescent="0.25">
      <c r="B239" s="206">
        <v>45008</v>
      </c>
      <c r="C239" s="329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4">
        <v>1449.5424020103417</v>
      </c>
      <c r="H239" s="185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6">
        <f t="shared" si="359"/>
        <v>-412.08780015857701</v>
      </c>
      <c r="L239" s="187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7"/>
    </row>
    <row r="240" spans="1:15" x14ac:dyDescent="0.25">
      <c r="B240" s="303">
        <v>45039</v>
      </c>
      <c r="C240" s="179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79">
        <v>1431.1968085591518</v>
      </c>
      <c r="H240" s="180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2">
        <f t="shared" si="359"/>
        <v>-582.5861250038763</v>
      </c>
      <c r="L240" s="202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7"/>
    </row>
    <row r="241" spans="1:15" x14ac:dyDescent="0.25">
      <c r="B241" s="204">
        <v>45069</v>
      </c>
      <c r="C241" s="179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79">
        <v>1466.2646603932596</v>
      </c>
      <c r="H241" s="180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2">
        <f t="shared" si="359"/>
        <v>-446.77637930917695</v>
      </c>
      <c r="L241" s="202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7"/>
    </row>
    <row r="242" spans="1:15" x14ac:dyDescent="0.25">
      <c r="B242" s="206">
        <v>45100</v>
      </c>
      <c r="C242" s="184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4">
        <v>1369.0863464942991</v>
      </c>
      <c r="H242" s="185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6">
        <f>+C242-G242</f>
        <v>-363.74318623862962</v>
      </c>
      <c r="L242" s="187">
        <f>+L241+K242</f>
        <v>-2289.4770664664293</v>
      </c>
      <c r="M242" s="317">
        <f>+((K242/K230)-1)*100</f>
        <v>-1731.3105820328663</v>
      </c>
      <c r="N242" s="122">
        <f t="shared" ref="N242:N243" si="374">+((L242/L230)-1)*100</f>
        <v>-34.698196149020987</v>
      </c>
      <c r="O242" s="207"/>
    </row>
    <row r="243" spans="1:15" x14ac:dyDescent="0.25">
      <c r="A243" s="306"/>
      <c r="B243" s="204">
        <v>45130</v>
      </c>
      <c r="C243" s="179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79">
        <v>1387.5562815531271</v>
      </c>
      <c r="H243" s="180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2">
        <f t="shared" ref="K243" si="376">+C243-G243</f>
        <v>-367.11943736940998</v>
      </c>
      <c r="L243" s="202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7"/>
    </row>
    <row r="244" spans="1:15" x14ac:dyDescent="0.25">
      <c r="B244" s="204">
        <v>45161</v>
      </c>
      <c r="C244" s="179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79">
        <v>1426.0216959381046</v>
      </c>
      <c r="H244" s="180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1">
        <f t="shared" ref="K244" si="383">+C244-G244</f>
        <v>-307.37664685069512</v>
      </c>
      <c r="L244" s="202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7"/>
    </row>
    <row r="245" spans="1:15" x14ac:dyDescent="0.25">
      <c r="B245" s="206">
        <v>45192</v>
      </c>
      <c r="C245" s="184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4">
        <v>1349.281943822426</v>
      </c>
      <c r="H245" s="185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6">
        <f>+C245-G245</f>
        <v>-377.37260252233762</v>
      </c>
      <c r="L245" s="187">
        <f>+L244+K245</f>
        <v>-3341.3457532088719</v>
      </c>
      <c r="M245" s="317">
        <f>+((K245/K233)-1)*100</f>
        <v>84.504289835901631</v>
      </c>
      <c r="N245" s="122">
        <f t="shared" si="386"/>
        <v>-18.369805087749846</v>
      </c>
      <c r="O245" s="207"/>
    </row>
    <row r="246" spans="1:15" x14ac:dyDescent="0.25">
      <c r="B246" s="303">
        <v>45222</v>
      </c>
      <c r="C246" s="179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79">
        <v>1610.4858515561652</v>
      </c>
      <c r="H246" s="180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1">
        <f t="shared" ref="K246:K253" si="389">+C246-G246</f>
        <v>-682.52639204852971</v>
      </c>
      <c r="L246" s="202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7"/>
    </row>
    <row r="247" spans="1:15" x14ac:dyDescent="0.25">
      <c r="B247" s="204">
        <v>45253</v>
      </c>
      <c r="C247" s="179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79">
        <v>1388.7052070763218</v>
      </c>
      <c r="H247" s="180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2">
        <f t="shared" si="389"/>
        <v>-389.73255770273249</v>
      </c>
      <c r="L247" s="202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7"/>
    </row>
    <row r="248" spans="1:15" ht="15.75" thickBot="1" x14ac:dyDescent="0.3">
      <c r="B248" s="206">
        <v>45283</v>
      </c>
      <c r="C248" s="189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89">
        <v>1488.5760792325318</v>
      </c>
      <c r="H248" s="190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1">
        <f t="shared" si="389"/>
        <v>-486.81572888736594</v>
      </c>
      <c r="L248" s="192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7"/>
    </row>
    <row r="249" spans="1:15" x14ac:dyDescent="0.25">
      <c r="A249" s="306"/>
      <c r="B249" s="316" t="s">
        <v>143</v>
      </c>
      <c r="C249" s="174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4">
        <v>1511.7878527536629</v>
      </c>
      <c r="H249" s="175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6">
        <f>+C249-G249</f>
        <v>-541.06389295196686</v>
      </c>
      <c r="L249" s="177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7"/>
    </row>
    <row r="250" spans="1:15" x14ac:dyDescent="0.25">
      <c r="A250" s="306"/>
      <c r="B250" s="204" t="s">
        <v>144</v>
      </c>
      <c r="C250" s="179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79">
        <v>1378.4196626938106</v>
      </c>
      <c r="H250" s="180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1">
        <f t="shared" si="389"/>
        <v>-319.10110039391566</v>
      </c>
      <c r="L250" s="182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7"/>
    </row>
    <row r="251" spans="1:15" x14ac:dyDescent="0.25">
      <c r="B251" s="206" t="s">
        <v>150</v>
      </c>
      <c r="C251" s="184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4">
        <v>1507.6996834532686</v>
      </c>
      <c r="H251" s="185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6">
        <f t="shared" si="389"/>
        <v>-359.21847559063735</v>
      </c>
      <c r="L251" s="187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7"/>
    </row>
    <row r="252" spans="1:15" x14ac:dyDescent="0.25">
      <c r="B252" s="303" t="s">
        <v>145</v>
      </c>
      <c r="C252" s="179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79">
        <v>1435.2460605667366</v>
      </c>
      <c r="H252" s="180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2">
        <f t="shared" si="389"/>
        <v>-557.66732130713103</v>
      </c>
      <c r="L252" s="202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7"/>
    </row>
    <row r="253" spans="1:15" x14ac:dyDescent="0.25">
      <c r="B253" s="303" t="s">
        <v>146</v>
      </c>
      <c r="C253" s="179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79">
        <v>1404.5956093616087</v>
      </c>
      <c r="H253" s="180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2">
        <f t="shared" si="389"/>
        <v>-393.34091561141088</v>
      </c>
      <c r="L253" s="202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7"/>
    </row>
    <row r="254" spans="1:15" x14ac:dyDescent="0.25">
      <c r="B254" s="206" t="s">
        <v>147</v>
      </c>
      <c r="C254" s="184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4">
        <v>1446.621209252268</v>
      </c>
      <c r="H254" s="185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6">
        <f t="shared" ref="K254:K256" si="411">+C254-G254</f>
        <v>-369.5969020339619</v>
      </c>
      <c r="L254" s="187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7"/>
    </row>
    <row r="255" spans="1:15" x14ac:dyDescent="0.25">
      <c r="A255" s="306"/>
      <c r="B255" s="303" t="s">
        <v>148</v>
      </c>
      <c r="C255" s="179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79">
        <v>1734.1215798577123</v>
      </c>
      <c r="H255" s="180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2">
        <f t="shared" si="411"/>
        <v>-603.84202141144874</v>
      </c>
      <c r="L255" s="202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7"/>
    </row>
    <row r="256" spans="1:15" x14ac:dyDescent="0.25">
      <c r="B256" s="204" t="s">
        <v>153</v>
      </c>
      <c r="C256" s="179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79">
        <v>1654.0274199404437</v>
      </c>
      <c r="H256" s="180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1">
        <f t="shared" si="411"/>
        <v>-422.34531688522316</v>
      </c>
      <c r="L256" s="202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7"/>
    </row>
    <row r="257" spans="1:15" x14ac:dyDescent="0.25">
      <c r="B257" s="206" t="s">
        <v>149</v>
      </c>
      <c r="C257" s="184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4">
        <v>1645.7399723713993</v>
      </c>
      <c r="H257" s="185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6">
        <f t="shared" ref="K257:K260" si="421">+C257-G257</f>
        <v>-634.00267611678112</v>
      </c>
      <c r="L257" s="187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7"/>
    </row>
    <row r="258" spans="1:15" x14ac:dyDescent="0.25">
      <c r="B258" s="204" t="s">
        <v>151</v>
      </c>
      <c r="C258" s="179">
        <v>1157.9983404190527</v>
      </c>
      <c r="D258" s="111">
        <f>+D257+C258</f>
        <v>10676.078768367486</v>
      </c>
      <c r="E258" s="112">
        <f>+((C258/C246)-1)*100</f>
        <v>24.789755474174836</v>
      </c>
      <c r="F258" s="113">
        <f>+((D258/D246)-1)*100</f>
        <v>7.7306117995266099</v>
      </c>
      <c r="G258" s="179">
        <v>1702.3792187489958</v>
      </c>
      <c r="H258" s="180">
        <f>+H257+G258</f>
        <v>15420.638268999905</v>
      </c>
      <c r="I258" s="112">
        <f>+((G258/G246)-1)*100</f>
        <v>5.7059406702664628</v>
      </c>
      <c r="J258" s="113">
        <f>+((H258/H246)-1)*100</f>
        <v>10.670340933296796</v>
      </c>
      <c r="K258" s="201">
        <f t="shared" si="421"/>
        <v>-544.38087832994302</v>
      </c>
      <c r="L258" s="202">
        <f>+L257+K258</f>
        <v>-4744.5595006324193</v>
      </c>
      <c r="M258" s="112">
        <f>+((K258/K246)-1)*100</f>
        <v>-20.240318224758713</v>
      </c>
      <c r="N258" s="113">
        <f>+((L258/L246)-1)*100</f>
        <v>17.910294595826826</v>
      </c>
      <c r="O258" s="207"/>
    </row>
    <row r="259" spans="1:15" x14ac:dyDescent="0.25">
      <c r="B259" s="204" t="s">
        <v>152</v>
      </c>
      <c r="C259" s="179">
        <v>994.14745233944154</v>
      </c>
      <c r="D259" s="111">
        <f t="shared" ref="D259:D260" si="423">+D258+C259</f>
        <v>11670.226220706927</v>
      </c>
      <c r="E259" s="112">
        <f t="shared" ref="E259:E261" si="424">+((C259/C247)-1)*100</f>
        <v>-0.48301593013316824</v>
      </c>
      <c r="F259" s="113">
        <f t="shared" ref="F259:F261" si="425">+((D259/D247)-1)*100</f>
        <v>6.9784596881238281</v>
      </c>
      <c r="G259" s="179">
        <v>1496.2999021514247</v>
      </c>
      <c r="H259" s="180">
        <f t="shared" ref="H259:H260" si="426">+H258+G259</f>
        <v>16916.938171151331</v>
      </c>
      <c r="I259" s="112">
        <f t="shared" ref="I259:I261" si="427">+((G259/G247)-1)*100</f>
        <v>7.7478427046172582</v>
      </c>
      <c r="J259" s="113">
        <f>+((H259/H247)-1)*100</f>
        <v>10.40547070116029</v>
      </c>
      <c r="K259" s="202">
        <f t="shared" si="421"/>
        <v>-502.15244981198316</v>
      </c>
      <c r="L259" s="202">
        <f t="shared" ref="L259" si="428">+L258+K259</f>
        <v>-5246.7119504444026</v>
      </c>
      <c r="M259" s="112">
        <f t="shared" ref="M259:M260" si="429">+((K259/K247)-1)*100</f>
        <v>28.845394075338881</v>
      </c>
      <c r="N259" s="113">
        <f t="shared" ref="N259:N262" si="430">+((L259/L247)-1)*100</f>
        <v>18.875891783546383</v>
      </c>
      <c r="O259" s="207"/>
    </row>
    <row r="260" spans="1:15" ht="15.75" thickBot="1" x14ac:dyDescent="0.3">
      <c r="B260" s="313" t="s">
        <v>154</v>
      </c>
      <c r="C260" s="189">
        <v>1101.7669842074342</v>
      </c>
      <c r="D260" s="91">
        <f t="shared" si="423"/>
        <v>12771.993204914361</v>
      </c>
      <c r="E260" s="92">
        <f t="shared" si="424"/>
        <v>9.9830896509140352</v>
      </c>
      <c r="F260" s="94">
        <f t="shared" si="425"/>
        <v>7.2311666370550975</v>
      </c>
      <c r="G260" s="189">
        <v>1924.476764720677</v>
      </c>
      <c r="H260" s="190">
        <f t="shared" si="426"/>
        <v>18841.414935872006</v>
      </c>
      <c r="I260" s="92">
        <f t="shared" si="427"/>
        <v>29.283063967606093</v>
      </c>
      <c r="J260" s="94">
        <f t="shared" ref="J260:J261" si="431">+((H260/H248)-1)*100</f>
        <v>12.07702598490339</v>
      </c>
      <c r="K260" s="191">
        <f t="shared" si="421"/>
        <v>-822.70978051324278</v>
      </c>
      <c r="L260" s="192">
        <f>+L259+K260</f>
        <v>-6069.4217309576452</v>
      </c>
      <c r="M260" s="92">
        <f t="shared" si="429"/>
        <v>68.998192066138515</v>
      </c>
      <c r="N260" s="94">
        <f t="shared" si="430"/>
        <v>23.855122542402384</v>
      </c>
      <c r="O260" s="207"/>
    </row>
    <row r="261" spans="1:15" x14ac:dyDescent="0.25">
      <c r="A261" s="306"/>
      <c r="B261" s="316" t="s">
        <v>155</v>
      </c>
      <c r="C261" s="174">
        <v>1052.790385272612</v>
      </c>
      <c r="D261" s="105">
        <f>C261</f>
        <v>1052.790385272612</v>
      </c>
      <c r="E261" s="106">
        <f t="shared" si="424"/>
        <v>8.4541464792607712</v>
      </c>
      <c r="F261" s="106">
        <f t="shared" si="425"/>
        <v>8.4541464792607712</v>
      </c>
      <c r="G261" s="174">
        <v>1785.5256010888788</v>
      </c>
      <c r="H261" s="175">
        <f>G261</f>
        <v>1785.5256010888788</v>
      </c>
      <c r="I261" s="106">
        <f t="shared" si="427"/>
        <v>18.106888994815851</v>
      </c>
      <c r="J261" s="106">
        <f t="shared" si="431"/>
        <v>18.106888994815851</v>
      </c>
      <c r="K261" s="176">
        <f>+C261-G261</f>
        <v>-732.73521581626687</v>
      </c>
      <c r="L261" s="177">
        <f>K261</f>
        <v>-732.73521581626687</v>
      </c>
      <c r="M261" s="106">
        <f>+((K261/K249)-1)*100</f>
        <v>35.424896275848084</v>
      </c>
      <c r="N261" s="107">
        <f t="shared" si="430"/>
        <v>35.424896275848084</v>
      </c>
      <c r="O261" s="207"/>
    </row>
    <row r="262" spans="1:15" x14ac:dyDescent="0.25">
      <c r="A262" s="306"/>
      <c r="B262" s="204" t="s">
        <v>156</v>
      </c>
      <c r="C262" s="179">
        <v>1052.9314878580824</v>
      </c>
      <c r="D262" s="111">
        <f>+D261+C262</f>
        <v>2105.7218731306943</v>
      </c>
      <c r="E262" s="112">
        <f t="shared" ref="E262:F264" si="432">+((C262/C250)-1)*100</f>
        <v>-0.602941803261281</v>
      </c>
      <c r="F262" s="113">
        <f t="shared" si="432"/>
        <v>3.7279687595290767</v>
      </c>
      <c r="G262" s="179">
        <v>1464.2031508791547</v>
      </c>
      <c r="H262" s="180">
        <f>+H261+G262</f>
        <v>3249.7287519680335</v>
      </c>
      <c r="I262" s="112">
        <f t="shared" ref="I262:J264" si="433">+((G262/G250)-1)*100</f>
        <v>6.2233215694050381</v>
      </c>
      <c r="J262" s="113">
        <f t="shared" si="433"/>
        <v>12.439287995723646</v>
      </c>
      <c r="K262" s="181">
        <f>+C262-G262</f>
        <v>-411.2716630210723</v>
      </c>
      <c r="L262" s="182">
        <f t="shared" ref="L262" si="434">+L261+K262</f>
        <v>-1144.0068788373392</v>
      </c>
      <c r="M262" s="112">
        <f t="shared" ref="M262" si="435">+((K262/K250)-1)*100</f>
        <v>28.884438979801796</v>
      </c>
      <c r="N262" s="113">
        <f t="shared" si="430"/>
        <v>32.998539546158966</v>
      </c>
      <c r="O262" s="207"/>
    </row>
    <row r="263" spans="1:15" x14ac:dyDescent="0.25">
      <c r="B263" s="330" t="s">
        <v>157</v>
      </c>
      <c r="C263" s="184">
        <v>1241.6908589753436</v>
      </c>
      <c r="D263" s="119">
        <f>+D262+C263</f>
        <v>3347.4127321060378</v>
      </c>
      <c r="E263" s="120">
        <f t="shared" si="432"/>
        <v>8.115905639081312</v>
      </c>
      <c r="F263" s="122">
        <f t="shared" si="432"/>
        <v>5.3134416002524665</v>
      </c>
      <c r="G263" s="184">
        <v>1637.3068011812159</v>
      </c>
      <c r="H263" s="185">
        <f>+H262+G263</f>
        <v>4887.0355531492496</v>
      </c>
      <c r="I263" s="120">
        <f t="shared" si="433"/>
        <v>8.5963484074688132</v>
      </c>
      <c r="J263" s="122">
        <f t="shared" si="433"/>
        <v>11.121843461607517</v>
      </c>
      <c r="K263" s="187">
        <f t="shared" ref="K263:K264" si="436">+C263-G263</f>
        <v>-395.61594220587222</v>
      </c>
      <c r="L263" s="187">
        <f t="shared" ref="L263:L264" si="437">+L262+K263</f>
        <v>-1539.6228210432114</v>
      </c>
      <c r="M263" s="120">
        <f t="shared" ref="M263:M264" si="438">+((K263/K251)-1)*100</f>
        <v>10.132403840139093</v>
      </c>
      <c r="N263" s="122">
        <f t="shared" ref="N263:N264" si="439">+((L263/L251)-1)*100</f>
        <v>26.262399012673754</v>
      </c>
      <c r="O263" s="207"/>
    </row>
    <row r="264" spans="1:15" x14ac:dyDescent="0.25">
      <c r="A264" s="306"/>
      <c r="B264" s="204" t="s">
        <v>158</v>
      </c>
      <c r="C264" s="179">
        <v>968.229286514921</v>
      </c>
      <c r="D264" s="111">
        <f>+D263+C264</f>
        <v>4315.6420186209589</v>
      </c>
      <c r="E264" s="112">
        <f t="shared" si="432"/>
        <v>10.329619805032575</v>
      </c>
      <c r="F264" s="113">
        <f t="shared" si="432"/>
        <v>6.398742422471293</v>
      </c>
      <c r="G264" s="179">
        <v>1685.8880693505237</v>
      </c>
      <c r="H264" s="180">
        <f>+H263+G264</f>
        <v>6572.923622499773</v>
      </c>
      <c r="I264" s="112">
        <f t="shared" si="433"/>
        <v>17.463347621718327</v>
      </c>
      <c r="J264" s="113">
        <f t="shared" si="433"/>
        <v>12.682169148078071</v>
      </c>
      <c r="K264" s="181">
        <f t="shared" si="436"/>
        <v>-717.65878283560266</v>
      </c>
      <c r="L264" s="182">
        <f t="shared" si="437"/>
        <v>-2257.2816038788142</v>
      </c>
      <c r="M264" s="112">
        <f t="shared" si="438"/>
        <v>28.689409512729469</v>
      </c>
      <c r="N264" s="113">
        <f t="shared" si="439"/>
        <v>27.024034218477166</v>
      </c>
      <c r="O264" s="207"/>
    </row>
    <row r="265" spans="1:15" x14ac:dyDescent="0.25">
      <c r="A265" s="306"/>
      <c r="B265" s="204" t="s">
        <v>159</v>
      </c>
      <c r="C265" s="179">
        <v>1034.6509985166413</v>
      </c>
      <c r="D265" s="111">
        <f>+D264+C265</f>
        <v>5350.2930171376001</v>
      </c>
      <c r="E265" s="112">
        <f t="shared" ref="E265" si="440">+((C265/C253)-1)*100</f>
        <v>2.3135917104798898</v>
      </c>
      <c r="F265" s="113">
        <f t="shared" ref="F265" si="441">+((D265/D253)-1)*100</f>
        <v>5.5834993481596262</v>
      </c>
      <c r="G265" s="179">
        <v>1507.1694013641822</v>
      </c>
      <c r="H265" s="180">
        <f>+H264+G265</f>
        <v>8080.0930238639558</v>
      </c>
      <c r="I265" s="112">
        <f t="shared" ref="I265" si="442">+((G265/G253)-1)*100</f>
        <v>7.3027276547727116</v>
      </c>
      <c r="J265" s="113">
        <f t="shared" ref="J265" si="443">+((H265/H253)-1)*100</f>
        <v>11.638206440991672</v>
      </c>
      <c r="K265" s="181">
        <f t="shared" ref="K265" si="444">+C265-G265</f>
        <v>-472.51840284754098</v>
      </c>
      <c r="L265" s="182">
        <f t="shared" ref="L265" si="445">+L264+K265</f>
        <v>-2729.8000067263552</v>
      </c>
      <c r="M265" s="112">
        <f t="shared" ref="M265" si="446">+((K265/K253)-1)*100</f>
        <v>20.129481600727004</v>
      </c>
      <c r="N265" s="113">
        <f t="shared" ref="N265" si="447">+((L265/L253)-1)*100</f>
        <v>25.774531821245827</v>
      </c>
      <c r="O265" s="207"/>
    </row>
    <row r="266" spans="1:15" x14ac:dyDescent="0.25">
      <c r="A266" s="306"/>
      <c r="B266" s="330" t="s">
        <v>160</v>
      </c>
      <c r="C266" s="184">
        <v>1141.8312319344509</v>
      </c>
      <c r="D266" s="119">
        <f>+D265+C266</f>
        <v>6492.1242490720506</v>
      </c>
      <c r="E266" s="120">
        <f t="shared" ref="E266" si="448">+((C266/C254)-1)*100</f>
        <v>6.0172202504440664</v>
      </c>
      <c r="F266" s="122">
        <f t="shared" ref="F266" si="449">+((D266/D254)-1)*100</f>
        <v>5.6595245683669138</v>
      </c>
      <c r="G266" s="184">
        <v>1682.0924071759928</v>
      </c>
      <c r="H266" s="185">
        <f>+H265+G266</f>
        <v>9762.1854310399485</v>
      </c>
      <c r="I266" s="120">
        <f t="shared" ref="I266" si="450">+((G266/G254)-1)*100</f>
        <v>16.277322385272885</v>
      </c>
      <c r="J266" s="122">
        <f t="shared" ref="J266" si="451">+((H266/H254)-1)*100</f>
        <v>12.410979072378691</v>
      </c>
      <c r="K266" s="187">
        <f t="shared" ref="K266" si="452">+C266-G266</f>
        <v>-540.26117524154188</v>
      </c>
      <c r="L266" s="187">
        <f t="shared" ref="L266" si="453">+L265+K266</f>
        <v>-3270.061181967897</v>
      </c>
      <c r="M266" s="120">
        <f t="shared" ref="M266" si="454">+((K266/K254)-1)*100</f>
        <v>46.175785637915823</v>
      </c>
      <c r="N266" s="122">
        <f t="shared" ref="N266" si="455">+((L266/L254)-1)*100</f>
        <v>28.743143642901359</v>
      </c>
      <c r="O266" s="207"/>
    </row>
    <row r="267" spans="1:15" s="346" customFormat="1" x14ac:dyDescent="0.25">
      <c r="A267" s="347"/>
      <c r="B267" s="204" t="s">
        <v>161</v>
      </c>
      <c r="C267" s="179">
        <v>1302.1944091206951</v>
      </c>
      <c r="D267" s="343">
        <f>+D266+C267</f>
        <v>7794.3186581927457</v>
      </c>
      <c r="E267" s="344">
        <f t="shared" ref="E267" si="456">+((C267/C255)-1)*100</f>
        <v>15.209940708009784</v>
      </c>
      <c r="F267" s="348">
        <f t="shared" ref="F267" si="457">+((D267/D255)-1)*100</f>
        <v>7.1433930393235201</v>
      </c>
      <c r="G267" s="179">
        <v>1882.2219436931452</v>
      </c>
      <c r="H267" s="180">
        <f>+H266+G267</f>
        <v>11644.407374733093</v>
      </c>
      <c r="I267" s="344">
        <f t="shared" ref="I267" si="458">+((G267/G255)-1)*100</f>
        <v>8.5403679624115547</v>
      </c>
      <c r="J267" s="348">
        <f t="shared" ref="J267" si="459">+((H267/H255)-1)*100</f>
        <v>11.766729360097505</v>
      </c>
      <c r="K267" s="202">
        <f t="shared" ref="K267" si="460">+C267-G267</f>
        <v>-580.02753457245012</v>
      </c>
      <c r="L267" s="202">
        <f t="shared" ref="L267" si="461">+L266+K267</f>
        <v>-3850.0887165403474</v>
      </c>
      <c r="M267" s="344">
        <f t="shared" ref="M267" si="462">+((K267/K255)-1)*100</f>
        <v>-3.9438273579128436</v>
      </c>
      <c r="N267" s="348">
        <f t="shared" ref="N267" si="463">+((L267/L255)-1)*100</f>
        <v>22.464889827637524</v>
      </c>
      <c r="O267" s="345"/>
    </row>
    <row r="268" spans="1:15" x14ac:dyDescent="0.25">
      <c r="B268" s="312"/>
      <c r="C268" s="180"/>
      <c r="D268" s="111"/>
      <c r="E268" s="315"/>
      <c r="F268" s="112"/>
      <c r="G268" s="180"/>
      <c r="H268" s="180"/>
      <c r="I268" s="315"/>
      <c r="J268" s="112"/>
      <c r="K268" s="202"/>
      <c r="L268" s="202"/>
      <c r="M268" s="112"/>
      <c r="N268" s="112"/>
      <c r="O268" s="207"/>
    </row>
    <row r="269" spans="1:15" x14ac:dyDescent="0.25">
      <c r="B269" s="169" t="s">
        <v>32</v>
      </c>
      <c r="L269" s="314"/>
    </row>
    <row r="270" spans="1:15" x14ac:dyDescent="0.25">
      <c r="B270" s="331" t="s">
        <v>33</v>
      </c>
    </row>
    <row r="271" spans="1:15" x14ac:dyDescent="0.25">
      <c r="B271" s="331" t="s">
        <v>34</v>
      </c>
    </row>
    <row r="272" spans="1:15" x14ac:dyDescent="0.25">
      <c r="B272" s="169"/>
    </row>
    <row r="273" spans="2:14" x14ac:dyDescent="0.25">
      <c r="B273" s="170" t="s">
        <v>35</v>
      </c>
    </row>
    <row r="274" spans="2:14" x14ac:dyDescent="0.25">
      <c r="B274" s="170"/>
      <c r="C274" s="305"/>
      <c r="D274" s="305"/>
      <c r="E274" s="305"/>
      <c r="F274" s="170"/>
      <c r="G274" s="305"/>
      <c r="H274" s="305"/>
      <c r="I274" s="305"/>
      <c r="J274" s="305"/>
      <c r="K274" s="305"/>
      <c r="L274" s="305"/>
      <c r="M274" s="305"/>
      <c r="N274" s="305"/>
    </row>
    <row r="277" spans="2:14" x14ac:dyDescent="0.25">
      <c r="C277" s="318"/>
      <c r="D277" s="318"/>
      <c r="E277" s="318"/>
      <c r="F277" s="318"/>
      <c r="G277" s="318"/>
      <c r="H277" s="318"/>
      <c r="I277" s="318"/>
      <c r="J277" s="318"/>
      <c r="K277" s="318"/>
      <c r="L277" s="318"/>
      <c r="M277" s="318"/>
      <c r="N277" s="318"/>
    </row>
    <row r="278" spans="2:14" x14ac:dyDescent="0.25">
      <c r="C278" s="318"/>
      <c r="D278" s="318"/>
      <c r="E278" s="318"/>
      <c r="F278" s="320"/>
      <c r="G278" s="318"/>
      <c r="H278" s="318"/>
      <c r="I278" s="318"/>
      <c r="J278" s="319"/>
      <c r="K278" s="318"/>
      <c r="L278" s="318"/>
      <c r="M278" s="320"/>
      <c r="N278" s="318"/>
    </row>
    <row r="279" spans="2:14" x14ac:dyDescent="0.25">
      <c r="C279" s="333"/>
      <c r="D279" s="333"/>
      <c r="E279" s="333"/>
      <c r="F279" s="333"/>
      <c r="G279" s="333"/>
      <c r="H279" s="333"/>
      <c r="I279" s="333"/>
      <c r="J279" s="333"/>
      <c r="K279" s="333"/>
      <c r="L279" s="333"/>
      <c r="M279" s="333"/>
      <c r="N279" s="333"/>
    </row>
    <row r="280" spans="2:14" x14ac:dyDescent="0.25">
      <c r="C280" s="333"/>
      <c r="D280" s="333"/>
      <c r="E280" s="333"/>
      <c r="F280" s="333"/>
      <c r="G280" s="333"/>
      <c r="H280" s="333"/>
      <c r="I280" s="333"/>
      <c r="J280" s="333"/>
      <c r="K280" s="333"/>
      <c r="L280" s="333"/>
      <c r="M280" s="333"/>
      <c r="N280" s="333"/>
    </row>
    <row r="283" spans="2:14" x14ac:dyDescent="0.25">
      <c r="C283" s="332"/>
      <c r="D283" s="332"/>
      <c r="E283" s="332"/>
      <c r="F283" s="332"/>
      <c r="G283" s="332"/>
      <c r="H283" s="332"/>
      <c r="I283" s="332"/>
      <c r="J283" s="332"/>
      <c r="K283" s="332"/>
      <c r="L283" s="332"/>
      <c r="M283" s="332"/>
      <c r="N283" s="332"/>
    </row>
    <row r="284" spans="2:14" x14ac:dyDescent="0.25">
      <c r="C284" s="332"/>
      <c r="D284" s="332"/>
      <c r="E284" s="332"/>
      <c r="F284" s="332"/>
      <c r="G284" s="332"/>
      <c r="H284" s="332"/>
      <c r="I284" s="332"/>
      <c r="J284" s="332"/>
      <c r="K284" s="332"/>
      <c r="L284" s="332"/>
      <c r="M284" s="332"/>
      <c r="N284" s="332"/>
    </row>
    <row r="285" spans="2:14" x14ac:dyDescent="0.25">
      <c r="C285" s="332"/>
      <c r="D285" s="332"/>
      <c r="E285" s="332"/>
      <c r="F285" s="332"/>
      <c r="G285" s="332"/>
      <c r="H285" s="332"/>
      <c r="I285" s="332"/>
      <c r="J285" s="332"/>
      <c r="K285" s="332"/>
      <c r="L285" s="332"/>
      <c r="M285" s="332"/>
      <c r="N285" s="332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70" r:id="rId1" xr:uid="{21D8CE6A-4C00-40BF-9D69-4457DAD961E2}"/>
    <hyperlink ref="B271" r:id="rId2" xr:uid="{BAE0AE39-7159-4101-BDB2-3ED7266B967F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41" t="s">
        <v>38</v>
      </c>
      <c r="B1" s="209" t="s">
        <v>10</v>
      </c>
      <c r="C1" s="209" t="s">
        <v>10</v>
      </c>
      <c r="D1" s="209" t="s">
        <v>40</v>
      </c>
      <c r="E1" s="209" t="s">
        <v>42</v>
      </c>
      <c r="F1" s="209" t="s">
        <v>42</v>
      </c>
      <c r="G1" s="209" t="s">
        <v>40</v>
      </c>
      <c r="H1" s="224" t="s">
        <v>85</v>
      </c>
      <c r="I1" s="225"/>
      <c r="J1" s="225"/>
      <c r="K1" s="225"/>
      <c r="L1" s="225"/>
      <c r="M1" s="225"/>
      <c r="N1" s="225"/>
    </row>
    <row r="2" spans="1:20" ht="15.75" thickBot="1" x14ac:dyDescent="0.3">
      <c r="A2" s="342"/>
      <c r="B2" s="210">
        <v>2018</v>
      </c>
      <c r="C2" s="210">
        <v>2019</v>
      </c>
      <c r="D2" s="210" t="s">
        <v>41</v>
      </c>
      <c r="E2" s="210">
        <v>2018</v>
      </c>
      <c r="F2" s="210">
        <v>2019</v>
      </c>
      <c r="G2" s="210" t="s">
        <v>41</v>
      </c>
      <c r="H2" s="226"/>
      <c r="I2" s="227"/>
      <c r="J2" s="227"/>
      <c r="K2" s="228"/>
      <c r="L2" s="230"/>
      <c r="M2" s="231"/>
      <c r="N2" s="229"/>
    </row>
    <row r="3" spans="1:20" ht="15.75" thickBot="1" x14ac:dyDescent="0.3">
      <c r="A3" s="342"/>
      <c r="B3" s="210" t="s">
        <v>39</v>
      </c>
      <c r="C3" s="210" t="s">
        <v>39</v>
      </c>
      <c r="D3" s="211"/>
      <c r="E3" s="210" t="s">
        <v>39</v>
      </c>
      <c r="F3" s="210" t="s">
        <v>39</v>
      </c>
      <c r="G3" s="211"/>
      <c r="H3" s="232" t="s">
        <v>38</v>
      </c>
      <c r="I3" s="233">
        <v>43160</v>
      </c>
      <c r="J3" s="234">
        <v>43525</v>
      </c>
      <c r="K3" s="235" t="s">
        <v>86</v>
      </c>
      <c r="L3" s="236" t="s">
        <v>87</v>
      </c>
      <c r="M3" s="237" t="s">
        <v>88</v>
      </c>
      <c r="N3" s="235" t="s">
        <v>86</v>
      </c>
    </row>
    <row r="4" spans="1:20" ht="15.75" thickBot="1" x14ac:dyDescent="0.3">
      <c r="A4" s="212" t="s">
        <v>43</v>
      </c>
      <c r="B4" s="213">
        <v>477.1</v>
      </c>
      <c r="C4" s="213">
        <v>351.9</v>
      </c>
      <c r="D4" s="213">
        <v>-26.3</v>
      </c>
      <c r="E4" s="214">
        <v>1360.4</v>
      </c>
      <c r="F4" s="213">
        <v>912.3</v>
      </c>
      <c r="G4" s="213">
        <v>-32.9</v>
      </c>
      <c r="H4" s="238" t="s">
        <v>89</v>
      </c>
      <c r="I4" s="239">
        <v>477.14519670093148</v>
      </c>
      <c r="J4" s="240">
        <v>351.85988581503761</v>
      </c>
      <c r="K4" s="241">
        <v>-26.257271738694897</v>
      </c>
      <c r="L4" s="242">
        <v>1360.4431554669227</v>
      </c>
      <c r="M4" s="243">
        <v>912.27060763578061</v>
      </c>
      <c r="N4" s="241">
        <v>-32.943129305341913</v>
      </c>
      <c r="O4" s="297">
        <f>B4-I4</f>
        <v>-4.519670093145578E-2</v>
      </c>
      <c r="P4" s="297">
        <f t="shared" ref="P4:T4" si="0">C4-J4</f>
        <v>4.0114184962362742E-2</v>
      </c>
      <c r="Q4" s="297">
        <f t="shared" si="0"/>
        <v>-4.2728261305104098E-2</v>
      </c>
      <c r="R4" s="297">
        <f t="shared" si="0"/>
        <v>-4.3155466922598862E-2</v>
      </c>
      <c r="S4" s="297">
        <f t="shared" si="0"/>
        <v>2.9392364219347655E-2</v>
      </c>
      <c r="T4" s="297">
        <f t="shared" si="0"/>
        <v>4.3129305341913948E-2</v>
      </c>
    </row>
    <row r="5" spans="1:20" ht="15.75" thickBot="1" x14ac:dyDescent="0.3">
      <c r="A5" s="215" t="s">
        <v>44</v>
      </c>
      <c r="B5" s="216">
        <v>177.3</v>
      </c>
      <c r="C5" s="216">
        <v>138</v>
      </c>
      <c r="D5" s="216">
        <v>-22.1</v>
      </c>
      <c r="E5" s="216">
        <v>526.29999999999995</v>
      </c>
      <c r="F5" s="216">
        <v>334.9</v>
      </c>
      <c r="G5" s="216">
        <v>-36.4</v>
      </c>
      <c r="H5" s="244" t="s">
        <v>90</v>
      </c>
      <c r="I5" s="245">
        <v>177.28862642619734</v>
      </c>
      <c r="J5" s="246">
        <v>138.03591135000991</v>
      </c>
      <c r="K5" s="247">
        <v>-22.14057148924201</v>
      </c>
      <c r="L5" s="248">
        <v>526.26364530566332</v>
      </c>
      <c r="M5" s="249">
        <v>334.90807211418235</v>
      </c>
      <c r="N5" s="247">
        <v>-36.361161349144353</v>
      </c>
      <c r="O5" s="297">
        <f t="shared" ref="O5:O45" si="1">B5-I5</f>
        <v>1.1373573802671899E-2</v>
      </c>
      <c r="P5" s="297">
        <f t="shared" ref="P5:P45" si="2">C5-J5</f>
        <v>-3.5911350009911303E-2</v>
      </c>
      <c r="Q5" s="297">
        <f t="shared" ref="Q5:Q45" si="3">D5-K5</f>
        <v>4.0571489242008596E-2</v>
      </c>
      <c r="R5" s="297">
        <f t="shared" ref="R5:R45" si="4">E5-L5</f>
        <v>3.6354694336637294E-2</v>
      </c>
      <c r="S5" s="297">
        <f t="shared" ref="S5:S45" si="5">F5-M5</f>
        <v>-8.0721141823687503E-3</v>
      </c>
      <c r="T5" s="297">
        <f t="shared" ref="T5:T45" si="6">G5-N5</f>
        <v>-3.8838650855645085E-2</v>
      </c>
    </row>
    <row r="6" spans="1:20" ht="15.75" thickBot="1" x14ac:dyDescent="0.3">
      <c r="A6" s="217" t="s">
        <v>45</v>
      </c>
      <c r="B6" s="218">
        <v>31.2</v>
      </c>
      <c r="C6" s="218">
        <v>2.5</v>
      </c>
      <c r="D6" s="218">
        <v>-92</v>
      </c>
      <c r="E6" s="218">
        <v>89.6</v>
      </c>
      <c r="F6" s="218">
        <v>9.6999999999999993</v>
      </c>
      <c r="G6" s="218">
        <v>-89.2</v>
      </c>
      <c r="H6" s="250" t="s">
        <v>45</v>
      </c>
      <c r="I6" s="251">
        <v>31.247689573155384</v>
      </c>
      <c r="J6" s="252">
        <v>2.5080588500351397</v>
      </c>
      <c r="K6" s="253">
        <v>-91.97361826011678</v>
      </c>
      <c r="L6" s="254">
        <v>89.564897570211201</v>
      </c>
      <c r="M6" s="255">
        <v>9.6547236636201994</v>
      </c>
      <c r="N6" s="253">
        <v>-89.220415670043366</v>
      </c>
      <c r="O6" s="297">
        <f t="shared" si="1"/>
        <v>-4.7689573155384579E-2</v>
      </c>
      <c r="P6" s="297">
        <f t="shared" si="2"/>
        <v>-8.0588500351397307E-3</v>
      </c>
      <c r="Q6" s="297">
        <f t="shared" si="3"/>
        <v>-2.6381739883220234E-2</v>
      </c>
      <c r="R6" s="297">
        <f t="shared" si="4"/>
        <v>3.5102429788793188E-2</v>
      </c>
      <c r="S6" s="297">
        <f t="shared" si="5"/>
        <v>4.5276336379799886E-2</v>
      </c>
      <c r="T6" s="297">
        <f t="shared" si="6"/>
        <v>2.0415670043362866E-2</v>
      </c>
    </row>
    <row r="7" spans="1:20" ht="15.75" thickBot="1" x14ac:dyDescent="0.3">
      <c r="A7" s="217" t="s">
        <v>46</v>
      </c>
      <c r="B7" s="218">
        <v>29.7</v>
      </c>
      <c r="C7" s="218">
        <v>1</v>
      </c>
      <c r="D7" s="218">
        <v>-96.8</v>
      </c>
      <c r="E7" s="218">
        <v>84.5</v>
      </c>
      <c r="F7" s="218">
        <v>4.3</v>
      </c>
      <c r="G7" s="218">
        <v>-94.9</v>
      </c>
      <c r="H7" s="244" t="s">
        <v>104</v>
      </c>
      <c r="I7" s="245">
        <v>29.713375586275628</v>
      </c>
      <c r="J7" s="246">
        <v>0.95005167298287618</v>
      </c>
      <c r="K7" s="247">
        <v>-96.802612782165028</v>
      </c>
      <c r="L7" s="248">
        <v>84.534603519044879</v>
      </c>
      <c r="M7" s="249">
        <v>4.2965942948892488</v>
      </c>
      <c r="N7" s="247">
        <v>-94.917354413425187</v>
      </c>
      <c r="O7" s="297">
        <f t="shared" si="1"/>
        <v>-1.3375586275628848E-2</v>
      </c>
      <c r="P7" s="297">
        <f t="shared" si="2"/>
        <v>4.9948327017123817E-2</v>
      </c>
      <c r="Q7" s="297">
        <f t="shared" si="3"/>
        <v>2.6127821650305805E-3</v>
      </c>
      <c r="R7" s="297">
        <f t="shared" si="4"/>
        <v>-3.4603519044878794E-2</v>
      </c>
      <c r="S7" s="297">
        <f t="shared" si="5"/>
        <v>3.4057051107510006E-3</v>
      </c>
      <c r="T7" s="297">
        <f t="shared" si="6"/>
        <v>1.7354413425181292E-2</v>
      </c>
    </row>
    <row r="8" spans="1:20" ht="15.75" thickBot="1" x14ac:dyDescent="0.3">
      <c r="A8" s="217" t="s">
        <v>47</v>
      </c>
      <c r="B8" s="218">
        <v>34.4</v>
      </c>
      <c r="C8" s="218">
        <v>40.6</v>
      </c>
      <c r="D8" s="218">
        <v>17.899999999999999</v>
      </c>
      <c r="E8" s="218">
        <v>93.2</v>
      </c>
      <c r="F8" s="218">
        <v>64.599999999999994</v>
      </c>
      <c r="G8" s="218">
        <v>-30.7</v>
      </c>
      <c r="H8" s="259" t="s">
        <v>47</v>
      </c>
      <c r="I8" s="245">
        <v>34.415340367356585</v>
      </c>
      <c r="J8" s="257">
        <v>40.579407823132684</v>
      </c>
      <c r="K8" s="247">
        <v>17.910813579001527</v>
      </c>
      <c r="L8" s="248">
        <v>93.215496745140229</v>
      </c>
      <c r="M8" s="258">
        <v>64.559302108637951</v>
      </c>
      <c r="N8" s="247">
        <v>-30.7418783754926</v>
      </c>
      <c r="O8" s="297">
        <f t="shared" si="1"/>
        <v>-1.5340367356586171E-2</v>
      </c>
      <c r="P8" s="297">
        <f t="shared" si="2"/>
        <v>2.0592176867317846E-2</v>
      </c>
      <c r="Q8" s="297">
        <f t="shared" si="3"/>
        <v>-1.081357900152824E-2</v>
      </c>
      <c r="R8" s="297">
        <f t="shared" si="4"/>
        <v>-1.5496745140225698E-2</v>
      </c>
      <c r="S8" s="297">
        <f t="shared" si="5"/>
        <v>4.0697891362043492E-2</v>
      </c>
      <c r="T8" s="297">
        <f t="shared" si="6"/>
        <v>4.1878375492601094E-2</v>
      </c>
    </row>
    <row r="9" spans="1:20" ht="15.75" thickBot="1" x14ac:dyDescent="0.3">
      <c r="A9" s="217" t="s">
        <v>48</v>
      </c>
      <c r="B9" s="218">
        <v>28</v>
      </c>
      <c r="C9" s="218">
        <v>27.2</v>
      </c>
      <c r="D9" s="218">
        <v>-2.8</v>
      </c>
      <c r="E9" s="218">
        <v>98.5</v>
      </c>
      <c r="F9" s="218">
        <v>71.7</v>
      </c>
      <c r="G9" s="218">
        <v>-27.2</v>
      </c>
      <c r="H9" s="250" t="s">
        <v>48</v>
      </c>
      <c r="I9" s="251">
        <v>28.017454709726138</v>
      </c>
      <c r="J9" s="252">
        <v>27.223273696434116</v>
      </c>
      <c r="K9" s="253">
        <v>-2.8345937256617604</v>
      </c>
      <c r="L9" s="254">
        <v>98.492036341334668</v>
      </c>
      <c r="M9" s="255">
        <v>71.681157619698382</v>
      </c>
      <c r="N9" s="253">
        <v>-27.221367044052503</v>
      </c>
      <c r="O9" s="297">
        <f t="shared" si="1"/>
        <v>-1.7454709726138162E-2</v>
      </c>
      <c r="P9" s="297">
        <f t="shared" si="2"/>
        <v>-2.3273696434117142E-2</v>
      </c>
      <c r="Q9" s="297">
        <f t="shared" si="3"/>
        <v>3.4593725661760555E-2</v>
      </c>
      <c r="R9" s="297">
        <f t="shared" si="4"/>
        <v>7.9636586653322183E-3</v>
      </c>
      <c r="S9" s="297">
        <f t="shared" si="5"/>
        <v>1.8842380301620665E-2</v>
      </c>
      <c r="T9" s="297">
        <f t="shared" si="6"/>
        <v>2.1367044052503559E-2</v>
      </c>
    </row>
    <row r="10" spans="1:20" ht="15.75" thickBot="1" x14ac:dyDescent="0.3">
      <c r="A10" s="217" t="s">
        <v>49</v>
      </c>
      <c r="B10" s="218">
        <v>17.399999999999999</v>
      </c>
      <c r="C10" s="218">
        <v>17</v>
      </c>
      <c r="D10" s="218">
        <v>-1.8</v>
      </c>
      <c r="E10" s="218">
        <v>58.6</v>
      </c>
      <c r="F10" s="218">
        <v>50.3</v>
      </c>
      <c r="G10" s="218">
        <v>-14.1</v>
      </c>
      <c r="H10" s="250" t="s">
        <v>49</v>
      </c>
      <c r="I10" s="251">
        <v>17.353951478467696</v>
      </c>
      <c r="J10" s="252">
        <v>17.041603370064866</v>
      </c>
      <c r="K10" s="253">
        <v>-1.7998673604128879</v>
      </c>
      <c r="L10" s="254">
        <v>58.609957970738023</v>
      </c>
      <c r="M10" s="255">
        <v>50.339187238321955</v>
      </c>
      <c r="N10" s="253">
        <v>-14.111545236980694</v>
      </c>
      <c r="O10" s="297">
        <f t="shared" si="1"/>
        <v>4.6048521532302544E-2</v>
      </c>
      <c r="P10" s="297">
        <f t="shared" si="2"/>
        <v>-4.1603370064866141E-2</v>
      </c>
      <c r="Q10" s="297">
        <f t="shared" si="3"/>
        <v>-1.3263958711218216E-4</v>
      </c>
      <c r="R10" s="297">
        <f t="shared" si="4"/>
        <v>-9.9579707380215154E-3</v>
      </c>
      <c r="S10" s="297">
        <f t="shared" si="5"/>
        <v>-3.9187238321957807E-2</v>
      </c>
      <c r="T10" s="297">
        <f t="shared" si="6"/>
        <v>1.154523698069454E-2</v>
      </c>
    </row>
    <row r="11" spans="1:20" ht="15.75" thickBot="1" x14ac:dyDescent="0.3">
      <c r="A11" s="217" t="s">
        <v>50</v>
      </c>
      <c r="B11" s="218">
        <v>29.4</v>
      </c>
      <c r="C11" s="218">
        <v>20</v>
      </c>
      <c r="D11" s="218">
        <v>-32</v>
      </c>
      <c r="E11" s="218">
        <v>88.1</v>
      </c>
      <c r="F11" s="218">
        <v>48.9</v>
      </c>
      <c r="G11" s="218">
        <v>-44.5</v>
      </c>
      <c r="H11" s="256" t="s">
        <v>50</v>
      </c>
      <c r="I11" s="245">
        <v>29.436483797473556</v>
      </c>
      <c r="J11" s="257">
        <v>20.024646129738418</v>
      </c>
      <c r="K11" s="247">
        <v>-31.973376074702674</v>
      </c>
      <c r="L11" s="248">
        <v>88.102015422029297</v>
      </c>
      <c r="M11" s="258">
        <v>48.883420621135471</v>
      </c>
      <c r="N11" s="247">
        <v>-44.514980290777196</v>
      </c>
      <c r="O11" s="297">
        <f t="shared" si="1"/>
        <v>-3.64837974735579E-2</v>
      </c>
      <c r="P11" s="297">
        <f t="shared" si="2"/>
        <v>-2.4646129738417955E-2</v>
      </c>
      <c r="Q11" s="297">
        <f t="shared" si="3"/>
        <v>-2.6623925297325712E-2</v>
      </c>
      <c r="R11" s="297">
        <f t="shared" si="4"/>
        <v>-2.0154220293022718E-3</v>
      </c>
      <c r="S11" s="297">
        <f t="shared" si="5"/>
        <v>1.6579378864527428E-2</v>
      </c>
      <c r="T11" s="297">
        <f t="shared" si="6"/>
        <v>1.4980290777195648E-2</v>
      </c>
    </row>
    <row r="12" spans="1:20" ht="15.75" thickBot="1" x14ac:dyDescent="0.3">
      <c r="A12" s="219" t="s">
        <v>51</v>
      </c>
      <c r="B12" s="218">
        <v>10.8</v>
      </c>
      <c r="C12" s="218">
        <v>10.4</v>
      </c>
      <c r="D12" s="218">
        <v>-4.2</v>
      </c>
      <c r="E12" s="218">
        <v>25.4</v>
      </c>
      <c r="F12" s="218">
        <v>29.1</v>
      </c>
      <c r="G12" s="218">
        <v>14.8</v>
      </c>
      <c r="H12" s="250" t="s">
        <v>51</v>
      </c>
      <c r="I12" s="251">
        <v>10.812245159533754</v>
      </c>
      <c r="J12" s="252">
        <v>10.352924147199627</v>
      </c>
      <c r="K12" s="253">
        <v>-4.248155730441594</v>
      </c>
      <c r="L12" s="254">
        <v>25.379863089636878</v>
      </c>
      <c r="M12" s="255">
        <v>29.136555223736043</v>
      </c>
      <c r="N12" s="253">
        <v>14.801861305678599</v>
      </c>
      <c r="O12" s="297">
        <f t="shared" si="1"/>
        <v>-1.224515953375338E-2</v>
      </c>
      <c r="P12" s="297">
        <f t="shared" si="2"/>
        <v>4.7075852800373852E-2</v>
      </c>
      <c r="Q12" s="297">
        <f t="shared" si="3"/>
        <v>4.8155730441593825E-2</v>
      </c>
      <c r="R12" s="297">
        <f t="shared" si="4"/>
        <v>2.0136910363120819E-2</v>
      </c>
      <c r="S12" s="297">
        <f t="shared" si="5"/>
        <v>-3.6555223736041143E-2</v>
      </c>
      <c r="T12" s="297">
        <f t="shared" si="6"/>
        <v>-1.8613056785987681E-3</v>
      </c>
    </row>
    <row r="13" spans="1:20" ht="15.75" thickBot="1" x14ac:dyDescent="0.3">
      <c r="A13" s="217" t="s">
        <v>52</v>
      </c>
      <c r="B13" s="218">
        <v>26</v>
      </c>
      <c r="C13" s="218">
        <v>20.3</v>
      </c>
      <c r="D13" s="218">
        <v>-21.9</v>
      </c>
      <c r="E13" s="218">
        <v>72.900000000000006</v>
      </c>
      <c r="F13" s="218">
        <v>60.7</v>
      </c>
      <c r="G13" s="218">
        <v>-16.8</v>
      </c>
      <c r="H13" s="244" t="s">
        <v>105</v>
      </c>
      <c r="I13" s="245">
        <f>I5-I6-I8-I9-I10-I11-I12</f>
        <v>26.005461340484239</v>
      </c>
      <c r="J13" s="245">
        <f t="shared" ref="J13:M13" si="7">J5-J6-J8-J9-J10-J11-J12</f>
        <v>20.305997333405074</v>
      </c>
      <c r="K13" s="245">
        <f>((J13-I13)/I13)*100</f>
        <v>-21.916411835411171</v>
      </c>
      <c r="L13" s="245">
        <f t="shared" si="7"/>
        <v>72.89937816657303</v>
      </c>
      <c r="M13" s="245">
        <f t="shared" si="7"/>
        <v>60.653725639032359</v>
      </c>
      <c r="N13" s="245">
        <f>((M13-L13)/L13)*100</f>
        <v>-16.798020553151634</v>
      </c>
      <c r="O13" s="297">
        <f t="shared" si="1"/>
        <v>-5.4613404842385194E-3</v>
      </c>
      <c r="P13" s="297">
        <f t="shared" si="2"/>
        <v>-5.9973334050731353E-3</v>
      </c>
      <c r="Q13" s="297">
        <f t="shared" si="3"/>
        <v>1.6411835411172859E-2</v>
      </c>
      <c r="R13" s="297">
        <f t="shared" si="4"/>
        <v>6.2183342697608168E-4</v>
      </c>
      <c r="S13" s="297">
        <f t="shared" si="5"/>
        <v>4.6274360967643702E-2</v>
      </c>
      <c r="T13" s="297">
        <f t="shared" si="6"/>
        <v>-1.979446848366706E-3</v>
      </c>
    </row>
    <row r="14" spans="1:20" ht="15.75" thickBot="1" x14ac:dyDescent="0.3">
      <c r="A14" s="215" t="s">
        <v>53</v>
      </c>
      <c r="B14" s="216">
        <v>299.89999999999998</v>
      </c>
      <c r="C14" s="216">
        <v>213.8</v>
      </c>
      <c r="D14" s="216">
        <v>-28.7</v>
      </c>
      <c r="E14" s="216">
        <v>834.2</v>
      </c>
      <c r="F14" s="216">
        <v>577.4</v>
      </c>
      <c r="G14" s="216">
        <v>-30.8</v>
      </c>
      <c r="H14" s="244" t="s">
        <v>91</v>
      </c>
      <c r="I14" s="260">
        <v>299.85657027473411</v>
      </c>
      <c r="J14" s="261">
        <v>213.82397446502773</v>
      </c>
      <c r="K14" s="262">
        <v>-28.691249196534773</v>
      </c>
      <c r="L14" s="263">
        <v>834.17951016125949</v>
      </c>
      <c r="M14" s="264">
        <v>577.36253552159826</v>
      </c>
      <c r="N14" s="262">
        <v>-30.786775689325509</v>
      </c>
      <c r="O14" s="297">
        <f t="shared" si="1"/>
        <v>4.3429725265866637E-2</v>
      </c>
      <c r="P14" s="297">
        <f t="shared" si="2"/>
        <v>-2.3974465027720271E-2</v>
      </c>
      <c r="Q14" s="297">
        <f t="shared" si="3"/>
        <v>-8.7508034652259425E-3</v>
      </c>
      <c r="R14" s="297">
        <f t="shared" si="4"/>
        <v>2.0489838740559208E-2</v>
      </c>
      <c r="S14" s="297">
        <f t="shared" si="5"/>
        <v>3.7464478401716406E-2</v>
      </c>
      <c r="T14" s="297">
        <f t="shared" si="6"/>
        <v>-1.3224310674491591E-2</v>
      </c>
    </row>
    <row r="15" spans="1:20" ht="15.75" thickBot="1" x14ac:dyDescent="0.3">
      <c r="A15" s="217" t="s">
        <v>54</v>
      </c>
      <c r="B15" s="218">
        <v>150</v>
      </c>
      <c r="C15" s="218">
        <v>72.2</v>
      </c>
      <c r="D15" s="218">
        <v>-51.9</v>
      </c>
      <c r="E15" s="218">
        <v>358.8</v>
      </c>
      <c r="F15" s="218">
        <v>169.8</v>
      </c>
      <c r="G15" s="218">
        <v>-52.7</v>
      </c>
      <c r="H15" s="250" t="s">
        <v>92</v>
      </c>
      <c r="I15" s="251">
        <v>150.04087806494368</v>
      </c>
      <c r="J15" s="252">
        <v>72.151395574057702</v>
      </c>
      <c r="K15" s="253">
        <v>-51.912174532311319</v>
      </c>
      <c r="L15" s="254">
        <v>358.79406368886441</v>
      </c>
      <c r="M15" s="255">
        <v>169.8061648565776</v>
      </c>
      <c r="N15" s="253">
        <v>-52.673084077603782</v>
      </c>
      <c r="O15" s="297">
        <f t="shared" si="1"/>
        <v>-4.0878064943683512E-2</v>
      </c>
      <c r="P15" s="297">
        <f t="shared" si="2"/>
        <v>4.8604425942301077E-2</v>
      </c>
      <c r="Q15" s="297">
        <f t="shared" si="3"/>
        <v>1.2174532311320263E-2</v>
      </c>
      <c r="R15" s="297">
        <f t="shared" si="4"/>
        <v>5.936311135599226E-3</v>
      </c>
      <c r="S15" s="297">
        <f t="shared" si="5"/>
        <v>-6.1648565775840325E-3</v>
      </c>
      <c r="T15" s="297">
        <f t="shared" si="6"/>
        <v>-2.6915922396220537E-2</v>
      </c>
    </row>
    <row r="16" spans="1:20" ht="15.75" thickBot="1" x14ac:dyDescent="0.3">
      <c r="A16" s="217" t="s">
        <v>55</v>
      </c>
      <c r="B16" s="218">
        <v>47.4</v>
      </c>
      <c r="C16" s="218">
        <v>44.1</v>
      </c>
      <c r="D16" s="218">
        <v>-6.9</v>
      </c>
      <c r="E16" s="218">
        <v>130</v>
      </c>
      <c r="F16" s="218">
        <v>121.8</v>
      </c>
      <c r="G16" s="218">
        <v>-6.3</v>
      </c>
      <c r="H16" s="259" t="s">
        <v>55</v>
      </c>
      <c r="I16" s="245">
        <v>47.39096671264403</v>
      </c>
      <c r="J16" s="257">
        <v>44.124184390723968</v>
      </c>
      <c r="K16" s="247">
        <v>-6.8932595144729936</v>
      </c>
      <c r="L16" s="248">
        <v>130.01961698095005</v>
      </c>
      <c r="M16" s="258">
        <v>121.78279419084107</v>
      </c>
      <c r="N16" s="247">
        <v>-6.3350615709903195</v>
      </c>
      <c r="O16" s="297">
        <f t="shared" si="1"/>
        <v>9.0332873559688664E-3</v>
      </c>
      <c r="P16" s="297">
        <f t="shared" si="2"/>
        <v>-2.4184390723966942E-2</v>
      </c>
      <c r="Q16" s="297">
        <f t="shared" si="3"/>
        <v>-6.7404855270067898E-3</v>
      </c>
      <c r="R16" s="297">
        <f t="shared" si="4"/>
        <v>-1.9616980950047491E-2</v>
      </c>
      <c r="S16" s="297">
        <f t="shared" si="5"/>
        <v>1.7205809158923557E-2</v>
      </c>
      <c r="T16" s="297">
        <f t="shared" si="6"/>
        <v>3.5061570990319701E-2</v>
      </c>
    </row>
    <row r="17" spans="1:20" ht="15.75" thickBot="1" x14ac:dyDescent="0.3">
      <c r="A17" s="217" t="s">
        <v>56</v>
      </c>
      <c r="B17" s="218">
        <v>21</v>
      </c>
      <c r="C17" s="218">
        <v>20.5</v>
      </c>
      <c r="D17" s="218">
        <v>-2.5</v>
      </c>
      <c r="E17" s="218">
        <v>68.3</v>
      </c>
      <c r="F17" s="218">
        <v>50.2</v>
      </c>
      <c r="G17" s="218">
        <v>-26.5</v>
      </c>
      <c r="H17" s="250" t="s">
        <v>93</v>
      </c>
      <c r="I17" s="251">
        <v>20.983904184710855</v>
      </c>
      <c r="J17" s="252">
        <v>20.468680887385403</v>
      </c>
      <c r="K17" s="253">
        <v>-2.4553262004543996</v>
      </c>
      <c r="L17" s="254">
        <v>68.26112384747708</v>
      </c>
      <c r="M17" s="255">
        <v>50.154163712429607</v>
      </c>
      <c r="N17" s="253">
        <v>-26.526021129546208</v>
      </c>
      <c r="O17" s="297">
        <f t="shared" si="1"/>
        <v>1.609581528914461E-2</v>
      </c>
      <c r="P17" s="297">
        <f t="shared" si="2"/>
        <v>3.1319112614596634E-2</v>
      </c>
      <c r="Q17" s="297">
        <f t="shared" si="3"/>
        <v>-4.4673799545600357E-2</v>
      </c>
      <c r="R17" s="297">
        <f t="shared" si="4"/>
        <v>3.8876152522917096E-2</v>
      </c>
      <c r="S17" s="297">
        <f t="shared" si="5"/>
        <v>4.5836287570395484E-2</v>
      </c>
      <c r="T17" s="297">
        <f t="shared" si="6"/>
        <v>2.6021129546208499E-2</v>
      </c>
    </row>
    <row r="18" spans="1:20" ht="15.75" thickBot="1" x14ac:dyDescent="0.3">
      <c r="A18" s="217" t="s">
        <v>57</v>
      </c>
      <c r="B18" s="218">
        <v>27</v>
      </c>
      <c r="C18" s="218">
        <v>22.5</v>
      </c>
      <c r="D18" s="218">
        <v>-16.8</v>
      </c>
      <c r="E18" s="218">
        <v>96.8</v>
      </c>
      <c r="F18" s="218">
        <v>75.099999999999994</v>
      </c>
      <c r="G18" s="218">
        <v>-22.5</v>
      </c>
      <c r="H18" s="265" t="s">
        <v>57</v>
      </c>
      <c r="I18" s="245">
        <v>27.00957893466077</v>
      </c>
      <c r="J18" s="257">
        <v>22.472219859014583</v>
      </c>
      <c r="K18" s="247">
        <v>-16.799073716115942</v>
      </c>
      <c r="L18" s="248">
        <v>96.832008711075218</v>
      </c>
      <c r="M18" s="258">
        <v>75.056862524916895</v>
      </c>
      <c r="N18" s="247">
        <v>-22.487549805075744</v>
      </c>
      <c r="O18" s="297">
        <f t="shared" si="1"/>
        <v>-9.5789346607695336E-3</v>
      </c>
      <c r="P18" s="297">
        <f t="shared" si="2"/>
        <v>2.7780140985417034E-2</v>
      </c>
      <c r="Q18" s="297">
        <f t="shared" si="3"/>
        <v>-9.2628388405913142E-4</v>
      </c>
      <c r="R18" s="297">
        <f t="shared" si="4"/>
        <v>-3.2008711075221186E-2</v>
      </c>
      <c r="S18" s="297">
        <f t="shared" si="5"/>
        <v>4.313747508309973E-2</v>
      </c>
      <c r="T18" s="297">
        <f t="shared" si="6"/>
        <v>-1.2450194924255698E-2</v>
      </c>
    </row>
    <row r="19" spans="1:20" ht="15.75" thickBot="1" x14ac:dyDescent="0.3">
      <c r="A19" s="217" t="s">
        <v>58</v>
      </c>
      <c r="B19" s="218">
        <v>24.4</v>
      </c>
      <c r="C19" s="218">
        <v>22.8</v>
      </c>
      <c r="D19" s="218">
        <v>-6.5</v>
      </c>
      <c r="E19" s="218">
        <v>73</v>
      </c>
      <c r="F19" s="218">
        <v>61.6</v>
      </c>
      <c r="G19" s="218">
        <v>-15.6</v>
      </c>
      <c r="H19" s="265" t="s">
        <v>58</v>
      </c>
      <c r="I19" s="245">
        <v>24.42675525657425</v>
      </c>
      <c r="J19" s="257">
        <v>22.832882820022217</v>
      </c>
      <c r="K19" s="247">
        <v>-6.5251091264897143</v>
      </c>
      <c r="L19" s="248">
        <v>73.021591607738742</v>
      </c>
      <c r="M19" s="258">
        <v>61.637631829458755</v>
      </c>
      <c r="N19" s="247">
        <v>-15.589854353535525</v>
      </c>
      <c r="O19" s="297">
        <f t="shared" si="1"/>
        <v>-2.6755256574251263E-2</v>
      </c>
      <c r="P19" s="297">
        <f t="shared" si="2"/>
        <v>-3.2882820022216208E-2</v>
      </c>
      <c r="Q19" s="297">
        <f t="shared" si="3"/>
        <v>2.5109126489714306E-2</v>
      </c>
      <c r="R19" s="297">
        <f t="shared" si="4"/>
        <v>-2.1591607738741914E-2</v>
      </c>
      <c r="S19" s="297">
        <f t="shared" si="5"/>
        <v>-3.763182945875343E-2</v>
      </c>
      <c r="T19" s="297">
        <f t="shared" si="6"/>
        <v>-1.0145646464474467E-2</v>
      </c>
    </row>
    <row r="20" spans="1:20" ht="15.75" thickBot="1" x14ac:dyDescent="0.3">
      <c r="A20" s="217" t="s">
        <v>59</v>
      </c>
      <c r="B20" s="218">
        <v>2</v>
      </c>
      <c r="C20" s="218">
        <v>2.1</v>
      </c>
      <c r="D20" s="218">
        <v>5.9</v>
      </c>
      <c r="E20" s="218">
        <v>7.3</v>
      </c>
      <c r="F20" s="218">
        <v>6.5</v>
      </c>
      <c r="G20" s="218">
        <v>-10.3</v>
      </c>
      <c r="H20" s="266" t="s">
        <v>59</v>
      </c>
      <c r="I20" s="251">
        <v>1.984550487771048</v>
      </c>
      <c r="J20" s="252">
        <v>2.1008737441839873</v>
      </c>
      <c r="K20" s="253">
        <v>5.8614410230292568</v>
      </c>
      <c r="L20" s="254">
        <v>7.2649703127995329</v>
      </c>
      <c r="M20" s="255">
        <v>6.5140393984471618</v>
      </c>
      <c r="N20" s="253">
        <v>-10.3363246100176</v>
      </c>
      <c r="O20" s="297">
        <f t="shared" si="1"/>
        <v>1.5449512228951967E-2</v>
      </c>
      <c r="P20" s="297">
        <f t="shared" si="2"/>
        <v>-8.7374418398722398E-4</v>
      </c>
      <c r="Q20" s="297">
        <f t="shared" si="3"/>
        <v>3.8558976970743508E-2</v>
      </c>
      <c r="R20" s="297">
        <f t="shared" si="4"/>
        <v>3.5029687200466952E-2</v>
      </c>
      <c r="S20" s="297">
        <f t="shared" si="5"/>
        <v>-1.4039398447161844E-2</v>
      </c>
      <c r="T20" s="297">
        <f t="shared" si="6"/>
        <v>3.6324610017599568E-2</v>
      </c>
    </row>
    <row r="21" spans="1:20" ht="15.75" thickBot="1" x14ac:dyDescent="0.3">
      <c r="A21" s="217" t="s">
        <v>60</v>
      </c>
      <c r="B21" s="218">
        <v>28</v>
      </c>
      <c r="C21" s="218">
        <v>29.7</v>
      </c>
      <c r="D21" s="218">
        <v>5.9</v>
      </c>
      <c r="E21" s="218">
        <v>100</v>
      </c>
      <c r="F21" s="218">
        <v>92.4</v>
      </c>
      <c r="G21" s="218">
        <v>-7.6</v>
      </c>
      <c r="H21" s="250" t="s">
        <v>105</v>
      </c>
      <c r="I21" s="251">
        <f>I14-I15-I16-I17-I18-I19-I20</f>
        <v>28.019936633429481</v>
      </c>
      <c r="J21" s="251">
        <f t="shared" ref="J21:M21" si="8">J14-J15-J16-J17-J18-J19-J20</f>
        <v>29.67373718963988</v>
      </c>
      <c r="K21" s="245">
        <f>((J21-I21)/I21)*100</f>
        <v>5.9022280380081762</v>
      </c>
      <c r="L21" s="251">
        <f t="shared" si="8"/>
        <v>99.986135012354424</v>
      </c>
      <c r="M21" s="251">
        <f t="shared" si="8"/>
        <v>92.410879008927168</v>
      </c>
      <c r="N21" s="245">
        <f>((M21-L21)/L21)*100</f>
        <v>-7.5763064573815626</v>
      </c>
      <c r="O21" s="297">
        <f t="shared" si="1"/>
        <v>-1.9936633429480821E-2</v>
      </c>
      <c r="P21" s="297">
        <f t="shared" si="2"/>
        <v>2.626281036011946E-2</v>
      </c>
      <c r="Q21" s="297">
        <f t="shared" si="3"/>
        <v>-2.2280380081758366E-3</v>
      </c>
      <c r="R21" s="297">
        <f t="shared" si="4"/>
        <v>1.3864987645575866E-2</v>
      </c>
      <c r="S21" s="297">
        <f t="shared" si="5"/>
        <v>-1.0879008927162204E-2</v>
      </c>
      <c r="T21" s="297">
        <f t="shared" si="6"/>
        <v>-2.3693542618437036E-2</v>
      </c>
    </row>
    <row r="22" spans="1:20" ht="15.75" thickBot="1" x14ac:dyDescent="0.3">
      <c r="A22" s="212" t="s">
        <v>61</v>
      </c>
      <c r="B22" s="214">
        <v>1121.7</v>
      </c>
      <c r="C22" s="213">
        <v>987.1</v>
      </c>
      <c r="D22" s="213">
        <v>-12</v>
      </c>
      <c r="E22" s="214">
        <v>3351.4</v>
      </c>
      <c r="F22" s="214">
        <v>2774.2</v>
      </c>
      <c r="G22" s="213">
        <v>-17.2</v>
      </c>
      <c r="H22" s="267" t="s">
        <v>94</v>
      </c>
      <c r="I22" s="268">
        <v>1121.7388858615006</v>
      </c>
      <c r="J22" s="269">
        <v>987.10152857103515</v>
      </c>
      <c r="K22" s="228">
        <v>-12.00255772421256</v>
      </c>
      <c r="L22" s="270">
        <v>3351.389692268709</v>
      </c>
      <c r="M22" s="271">
        <v>2774.2363893844413</v>
      </c>
      <c r="N22" s="228">
        <v>-17.221312824817048</v>
      </c>
      <c r="O22" s="297">
        <f t="shared" si="1"/>
        <v>-3.8885861500602914E-2</v>
      </c>
      <c r="P22" s="297">
        <f t="shared" si="2"/>
        <v>-1.5285710351236048E-3</v>
      </c>
      <c r="Q22" s="297">
        <f t="shared" si="3"/>
        <v>2.55772421255962E-3</v>
      </c>
      <c r="R22" s="297">
        <f t="shared" si="4"/>
        <v>1.0307731291050004E-2</v>
      </c>
      <c r="S22" s="297">
        <f t="shared" si="5"/>
        <v>-3.6389384441463335E-2</v>
      </c>
      <c r="T22" s="297">
        <f t="shared" si="6"/>
        <v>2.1312824817048437E-2</v>
      </c>
    </row>
    <row r="23" spans="1:20" ht="15.75" thickBot="1" x14ac:dyDescent="0.3">
      <c r="A23" s="217" t="s">
        <v>62</v>
      </c>
      <c r="B23" s="218">
        <v>398</v>
      </c>
      <c r="C23" s="218">
        <v>407.9</v>
      </c>
      <c r="D23" s="218">
        <v>2.5</v>
      </c>
      <c r="E23" s="220">
        <v>1075.2</v>
      </c>
      <c r="F23" s="220">
        <v>1018.6</v>
      </c>
      <c r="G23" s="218">
        <v>-5.3</v>
      </c>
      <c r="H23" s="266" t="s">
        <v>62</v>
      </c>
      <c r="I23" s="251">
        <v>397.97626958243046</v>
      </c>
      <c r="J23" s="252">
        <v>407.86780493854729</v>
      </c>
      <c r="K23" s="253">
        <v>2.4854585843762322</v>
      </c>
      <c r="L23" s="254">
        <v>1075.1912225741776</v>
      </c>
      <c r="M23" s="255">
        <v>1018.6306405900198</v>
      </c>
      <c r="N23" s="253">
        <v>-5.2605137390112633</v>
      </c>
      <c r="O23" s="297">
        <f t="shared" si="1"/>
        <v>2.3730417569538531E-2</v>
      </c>
      <c r="P23" s="297">
        <f t="shared" si="2"/>
        <v>3.2195061452682694E-2</v>
      </c>
      <c r="Q23" s="297">
        <f t="shared" si="3"/>
        <v>1.4541415623767762E-2</v>
      </c>
      <c r="R23" s="297">
        <f t="shared" si="4"/>
        <v>8.7774258224726509E-3</v>
      </c>
      <c r="S23" s="297">
        <f t="shared" si="5"/>
        <v>-3.0640590019743286E-2</v>
      </c>
      <c r="T23" s="297">
        <f t="shared" si="6"/>
        <v>-3.9486260988736532E-2</v>
      </c>
    </row>
    <row r="24" spans="1:20" ht="15.75" thickBot="1" x14ac:dyDescent="0.3">
      <c r="A24" s="217" t="s">
        <v>63</v>
      </c>
      <c r="B24" s="218">
        <v>49.9</v>
      </c>
      <c r="C24" s="218">
        <v>101.9</v>
      </c>
      <c r="D24" s="218">
        <v>104</v>
      </c>
      <c r="E24" s="218">
        <v>153.4</v>
      </c>
      <c r="F24" s="218">
        <v>237.7</v>
      </c>
      <c r="G24" s="218">
        <v>55</v>
      </c>
      <c r="H24" s="273" t="s">
        <v>95</v>
      </c>
      <c r="I24" s="274">
        <v>49.944043000000001</v>
      </c>
      <c r="J24" s="275">
        <v>101.90413000000001</v>
      </c>
      <c r="K24" s="276">
        <v>104.0366055267092</v>
      </c>
      <c r="L24" s="277">
        <v>153.37375300000002</v>
      </c>
      <c r="M24" s="278">
        <v>237.656451</v>
      </c>
      <c r="N24" s="276">
        <v>54.952491121476285</v>
      </c>
      <c r="O24" s="297">
        <f t="shared" si="1"/>
        <v>-4.4043000000002053E-2</v>
      </c>
      <c r="P24" s="297">
        <f t="shared" si="2"/>
        <v>-4.1300000000035197E-3</v>
      </c>
      <c r="Q24" s="297">
        <f t="shared" si="3"/>
        <v>-3.6605526709195146E-2</v>
      </c>
      <c r="R24" s="297">
        <f t="shared" si="4"/>
        <v>2.62469999999837E-2</v>
      </c>
      <c r="S24" s="297">
        <f t="shared" si="5"/>
        <v>4.3548999999984517E-2</v>
      </c>
      <c r="T24" s="297">
        <f t="shared" si="6"/>
        <v>4.750887852371477E-2</v>
      </c>
    </row>
    <row r="25" spans="1:20" ht="15.75" thickBot="1" x14ac:dyDescent="0.3">
      <c r="A25" s="217" t="s">
        <v>64</v>
      </c>
      <c r="B25" s="218">
        <v>304.2</v>
      </c>
      <c r="C25" s="218">
        <v>271.5</v>
      </c>
      <c r="D25" s="218">
        <v>-10.8</v>
      </c>
      <c r="E25" s="218">
        <v>797</v>
      </c>
      <c r="F25" s="218">
        <v>659</v>
      </c>
      <c r="G25" s="218">
        <v>-17.3</v>
      </c>
      <c r="H25" s="279" t="s">
        <v>96</v>
      </c>
      <c r="I25" s="274">
        <v>304.22932566108511</v>
      </c>
      <c r="J25" s="275">
        <v>271.49191425731578</v>
      </c>
      <c r="K25" s="276">
        <v>-10.760767829541573</v>
      </c>
      <c r="L25" s="277">
        <v>797.02742259968022</v>
      </c>
      <c r="M25" s="278">
        <v>658.97004682054239</v>
      </c>
      <c r="N25" s="276">
        <v>-17.321533972925717</v>
      </c>
      <c r="O25" s="297">
        <f t="shared" si="1"/>
        <v>-2.9325661085124466E-2</v>
      </c>
      <c r="P25" s="297">
        <f t="shared" si="2"/>
        <v>8.085742684215802E-3</v>
      </c>
      <c r="Q25" s="297">
        <f t="shared" si="3"/>
        <v>-3.9232170458427973E-2</v>
      </c>
      <c r="R25" s="297">
        <f t="shared" si="4"/>
        <v>-2.7422599680221538E-2</v>
      </c>
      <c r="S25" s="297">
        <f t="shared" si="5"/>
        <v>2.9953179457606893E-2</v>
      </c>
      <c r="T25" s="297">
        <f t="shared" si="6"/>
        <v>2.1533972925716682E-2</v>
      </c>
    </row>
    <row r="26" spans="1:20" ht="15.75" thickBot="1" x14ac:dyDescent="0.3">
      <c r="A26" s="217" t="s">
        <v>65</v>
      </c>
      <c r="B26" s="218">
        <v>43.8</v>
      </c>
      <c r="C26" s="218">
        <v>34.5</v>
      </c>
      <c r="D26" s="218">
        <v>-21.3</v>
      </c>
      <c r="E26" s="218">
        <v>124.8</v>
      </c>
      <c r="F26" s="218">
        <v>122</v>
      </c>
      <c r="G26" s="218">
        <v>-2.2000000000000002</v>
      </c>
      <c r="H26" s="280" t="s">
        <v>97</v>
      </c>
      <c r="I26" s="274">
        <v>43.802900921345312</v>
      </c>
      <c r="J26" s="275">
        <v>34.471760681231501</v>
      </c>
      <c r="K26" s="276">
        <v>-21.302562259219481</v>
      </c>
      <c r="L26" s="277">
        <v>124.79004697449746</v>
      </c>
      <c r="M26" s="278">
        <v>122.0041427694775</v>
      </c>
      <c r="N26" s="276">
        <v>-2.232473079835684</v>
      </c>
      <c r="O26" s="297">
        <f t="shared" si="1"/>
        <v>-2.9009213453150551E-3</v>
      </c>
      <c r="P26" s="297">
        <f t="shared" si="2"/>
        <v>2.8239318768498833E-2</v>
      </c>
      <c r="Q26" s="297">
        <f t="shared" si="3"/>
        <v>2.5622592194807225E-3</v>
      </c>
      <c r="R26" s="297">
        <f t="shared" si="4"/>
        <v>9.9530255025399583E-3</v>
      </c>
      <c r="S26" s="297">
        <f t="shared" si="5"/>
        <v>-4.1427694774966994E-3</v>
      </c>
      <c r="T26" s="297">
        <f t="shared" si="6"/>
        <v>3.2473079835683816E-2</v>
      </c>
    </row>
    <row r="27" spans="1:20" ht="15.75" thickBot="1" x14ac:dyDescent="0.3">
      <c r="A27" s="217" t="s">
        <v>66</v>
      </c>
      <c r="B27" s="218">
        <v>150.30000000000001</v>
      </c>
      <c r="C27" s="218">
        <v>14.7</v>
      </c>
      <c r="D27" s="218">
        <v>-90.2</v>
      </c>
      <c r="E27" s="218">
        <v>375.1</v>
      </c>
      <c r="F27" s="218">
        <v>47.7</v>
      </c>
      <c r="G27" s="218">
        <v>-87.3</v>
      </c>
      <c r="H27" s="266" t="s">
        <v>99</v>
      </c>
      <c r="I27" s="251">
        <v>150.33337615136057</v>
      </c>
      <c r="J27" s="252">
        <v>14.742053681615964</v>
      </c>
      <c r="K27" s="253">
        <v>-90.193758658906731</v>
      </c>
      <c r="L27" s="254">
        <v>375.10072846807509</v>
      </c>
      <c r="M27" s="255">
        <v>47.652018506457644</v>
      </c>
      <c r="N27" s="253">
        <v>-87.296207421118538</v>
      </c>
      <c r="O27" s="297">
        <f t="shared" si="1"/>
        <v>-3.3376151360556605E-2</v>
      </c>
      <c r="P27" s="297">
        <f t="shared" si="2"/>
        <v>-4.2053681615964678E-2</v>
      </c>
      <c r="Q27" s="297">
        <f t="shared" si="3"/>
        <v>-6.2413410932720126E-3</v>
      </c>
      <c r="R27" s="297">
        <f t="shared" si="4"/>
        <v>-7.2846807506721234E-4</v>
      </c>
      <c r="S27" s="297">
        <f t="shared" si="5"/>
        <v>4.7981493542359033E-2</v>
      </c>
      <c r="T27" s="297">
        <f t="shared" si="6"/>
        <v>-3.7925788814590078E-3</v>
      </c>
    </row>
    <row r="28" spans="1:20" ht="15.75" thickBot="1" x14ac:dyDescent="0.3">
      <c r="A28" s="217" t="s">
        <v>67</v>
      </c>
      <c r="B28" s="218">
        <v>139.69999999999999</v>
      </c>
      <c r="C28" s="218">
        <v>0</v>
      </c>
      <c r="D28" s="218">
        <v>-100</v>
      </c>
      <c r="E28" s="218">
        <v>345.3</v>
      </c>
      <c r="F28" s="218">
        <v>0.8</v>
      </c>
      <c r="G28" s="218">
        <v>-99.8</v>
      </c>
      <c r="H28" s="285" t="s">
        <v>100</v>
      </c>
      <c r="I28" s="281">
        <v>139.66090741083215</v>
      </c>
      <c r="J28" s="282">
        <v>1.277075914449268E-2</v>
      </c>
      <c r="K28" s="247">
        <v>-99.990855881304768</v>
      </c>
      <c r="L28" s="248">
        <v>345.3338011216623</v>
      </c>
      <c r="M28" s="258">
        <v>0.84112503253288207</v>
      </c>
      <c r="N28" s="247">
        <v>-99.756431305073278</v>
      </c>
      <c r="O28" s="297">
        <f t="shared" si="1"/>
        <v>3.9092589167836422E-2</v>
      </c>
      <c r="P28" s="297">
        <f t="shared" si="2"/>
        <v>-1.277075914449268E-2</v>
      </c>
      <c r="Q28" s="297">
        <f t="shared" si="3"/>
        <v>-9.1441186952323505E-3</v>
      </c>
      <c r="R28" s="297">
        <f t="shared" si="4"/>
        <v>-3.3801121662293099E-2</v>
      </c>
      <c r="S28" s="297">
        <f t="shared" si="5"/>
        <v>-4.1125032532882022E-2</v>
      </c>
      <c r="T28" s="297">
        <f t="shared" si="6"/>
        <v>-4.3568694926719331E-2</v>
      </c>
    </row>
    <row r="29" spans="1:20" ht="15.75" thickBot="1" x14ac:dyDescent="0.3">
      <c r="A29" s="217" t="s">
        <v>68</v>
      </c>
      <c r="B29" s="218">
        <v>198.6</v>
      </c>
      <c r="C29" s="218">
        <v>213.9</v>
      </c>
      <c r="D29" s="218">
        <v>7.7</v>
      </c>
      <c r="E29" s="218">
        <v>691.1</v>
      </c>
      <c r="F29" s="218">
        <v>688.6</v>
      </c>
      <c r="G29" s="218">
        <v>-0.4</v>
      </c>
      <c r="H29" s="266" t="s">
        <v>68</v>
      </c>
      <c r="I29" s="251">
        <v>198.58534821433159</v>
      </c>
      <c r="J29" s="252">
        <v>213.88912797638062</v>
      </c>
      <c r="K29" s="253">
        <v>7.7063992382417679</v>
      </c>
      <c r="L29" s="254">
        <v>691.10546035897505</v>
      </c>
      <c r="M29" s="255">
        <v>688.55349932377658</v>
      </c>
      <c r="N29" s="253">
        <v>-0.36925783134066359</v>
      </c>
      <c r="O29" s="297">
        <f t="shared" si="1"/>
        <v>1.4651785668405637E-2</v>
      </c>
      <c r="P29" s="297">
        <f t="shared" si="2"/>
        <v>1.0872023619384663E-2</v>
      </c>
      <c r="Q29" s="297">
        <f t="shared" si="3"/>
        <v>-6.3992382417676907E-3</v>
      </c>
      <c r="R29" s="297">
        <f t="shared" si="4"/>
        <v>-5.4603589750286119E-3</v>
      </c>
      <c r="S29" s="297">
        <f t="shared" si="5"/>
        <v>4.6500676223445225E-2</v>
      </c>
      <c r="T29" s="297">
        <f t="shared" si="6"/>
        <v>-3.0742168659336433E-2</v>
      </c>
    </row>
    <row r="30" spans="1:20" ht="15.75" thickBot="1" x14ac:dyDescent="0.3">
      <c r="A30" s="217" t="s">
        <v>69</v>
      </c>
      <c r="B30" s="218">
        <v>38.799999999999997</v>
      </c>
      <c r="C30" s="218">
        <v>34.1</v>
      </c>
      <c r="D30" s="218">
        <v>-12.1</v>
      </c>
      <c r="E30" s="218">
        <v>122.7</v>
      </c>
      <c r="F30" s="218">
        <v>103.7</v>
      </c>
      <c r="G30" s="218">
        <v>-15.4</v>
      </c>
      <c r="H30" s="250" t="s">
        <v>69</v>
      </c>
      <c r="I30" s="251">
        <v>38.821684601692169</v>
      </c>
      <c r="J30" s="252">
        <v>34.132503102060305</v>
      </c>
      <c r="K30" s="253">
        <v>-12.078768728720934</v>
      </c>
      <c r="L30" s="254">
        <v>122.66715421935569</v>
      </c>
      <c r="M30" s="255">
        <v>103.71734521863777</v>
      </c>
      <c r="N30" s="253">
        <v>-15.448152458833043</v>
      </c>
      <c r="O30" s="297">
        <f t="shared" si="1"/>
        <v>-2.1684601692172123E-2</v>
      </c>
      <c r="P30" s="297">
        <f t="shared" si="2"/>
        <v>-3.250310206030349E-2</v>
      </c>
      <c r="Q30" s="297">
        <f t="shared" si="3"/>
        <v>-2.1231271279065211E-2</v>
      </c>
      <c r="R30" s="297">
        <f t="shared" si="4"/>
        <v>3.284578064430832E-2</v>
      </c>
      <c r="S30" s="297">
        <f t="shared" si="5"/>
        <v>-1.7345218637771609E-2</v>
      </c>
      <c r="T30" s="297">
        <f t="shared" si="6"/>
        <v>4.8152458833042644E-2</v>
      </c>
    </row>
    <row r="31" spans="1:20" ht="15.75" thickBot="1" x14ac:dyDescent="0.3">
      <c r="A31" s="217" t="s">
        <v>70</v>
      </c>
      <c r="B31" s="218">
        <v>26.2</v>
      </c>
      <c r="C31" s="218">
        <v>20.2</v>
      </c>
      <c r="D31" s="218">
        <v>-23</v>
      </c>
      <c r="E31" s="218">
        <v>81.2</v>
      </c>
      <c r="F31" s="218">
        <v>71.400000000000006</v>
      </c>
      <c r="G31" s="218">
        <v>-12</v>
      </c>
      <c r="H31" s="259" t="s">
        <v>70</v>
      </c>
      <c r="I31" s="245">
        <v>26.224234855723541</v>
      </c>
      <c r="J31" s="257">
        <v>20.189380910587804</v>
      </c>
      <c r="K31" s="247">
        <v>-23.012507241249814</v>
      </c>
      <c r="L31" s="248">
        <v>81.160477160137745</v>
      </c>
      <c r="M31" s="258">
        <v>71.44908631241411</v>
      </c>
      <c r="N31" s="247">
        <v>-11.965665047239792</v>
      </c>
      <c r="O31" s="297">
        <f t="shared" si="1"/>
        <v>-2.4234855723541671E-2</v>
      </c>
      <c r="P31" s="297">
        <f t="shared" si="2"/>
        <v>1.0619089412195137E-2</v>
      </c>
      <c r="Q31" s="297">
        <f t="shared" si="3"/>
        <v>1.2507241249814172E-2</v>
      </c>
      <c r="R31" s="297">
        <f t="shared" si="4"/>
        <v>3.9522839862257797E-2</v>
      </c>
      <c r="S31" s="297">
        <f t="shared" si="5"/>
        <v>-4.9086312414104327E-2</v>
      </c>
      <c r="T31" s="297">
        <f t="shared" si="6"/>
        <v>-3.4334952760207926E-2</v>
      </c>
    </row>
    <row r="32" spans="1:20" ht="15.75" thickBot="1" x14ac:dyDescent="0.3">
      <c r="A32" s="217" t="s">
        <v>71</v>
      </c>
      <c r="B32" s="218">
        <v>32.5</v>
      </c>
      <c r="C32" s="218">
        <v>12</v>
      </c>
      <c r="D32" s="218">
        <v>-62.9</v>
      </c>
      <c r="E32" s="218">
        <v>107.2</v>
      </c>
      <c r="F32" s="218">
        <v>53.2</v>
      </c>
      <c r="G32" s="218">
        <v>-50.3</v>
      </c>
      <c r="H32" s="256" t="s">
        <v>71</v>
      </c>
      <c r="I32" s="281">
        <v>32.477077939340703</v>
      </c>
      <c r="J32" s="282">
        <v>12.038072844334298</v>
      </c>
      <c r="K32" s="247">
        <v>-62.933633171006043</v>
      </c>
      <c r="L32" s="283">
        <v>107.23468020467189</v>
      </c>
      <c r="M32" s="284">
        <v>53.246676819751457</v>
      </c>
      <c r="N32" s="247">
        <v>-50.345656164476857</v>
      </c>
      <c r="O32" s="297">
        <f t="shared" si="1"/>
        <v>2.2922060659297472E-2</v>
      </c>
      <c r="P32" s="297">
        <f t="shared" si="2"/>
        <v>-3.8072844334298139E-2</v>
      </c>
      <c r="Q32" s="297">
        <f t="shared" si="3"/>
        <v>3.3633171006044904E-2</v>
      </c>
      <c r="R32" s="297">
        <f t="shared" si="4"/>
        <v>-3.4680204671886372E-2</v>
      </c>
      <c r="S32" s="297">
        <f t="shared" si="5"/>
        <v>-4.6676819751453991E-2</v>
      </c>
      <c r="T32" s="297">
        <f t="shared" si="6"/>
        <v>4.5656164476859828E-2</v>
      </c>
    </row>
    <row r="33" spans="1:20" ht="15.75" thickBot="1" x14ac:dyDescent="0.3">
      <c r="A33" s="217" t="s">
        <v>72</v>
      </c>
      <c r="B33" s="218">
        <v>27.9</v>
      </c>
      <c r="C33" s="218">
        <v>34.6</v>
      </c>
      <c r="D33" s="218">
        <v>23.9</v>
      </c>
      <c r="E33" s="218">
        <v>135.4</v>
      </c>
      <c r="F33" s="218">
        <v>140.80000000000001</v>
      </c>
      <c r="G33" s="218">
        <v>3.9</v>
      </c>
      <c r="H33" s="256" t="s">
        <v>72</v>
      </c>
      <c r="I33" s="245">
        <v>27.947732384761199</v>
      </c>
      <c r="J33" s="257">
        <v>34.62567633881784</v>
      </c>
      <c r="K33" s="247">
        <v>23.894403531994101</v>
      </c>
      <c r="L33" s="248">
        <v>135.42868849542108</v>
      </c>
      <c r="M33" s="258">
        <v>140.76956275767049</v>
      </c>
      <c r="N33" s="247">
        <v>3.9436801179906444</v>
      </c>
      <c r="O33" s="297">
        <f t="shared" si="1"/>
        <v>-4.7732384761200564E-2</v>
      </c>
      <c r="P33" s="297">
        <f t="shared" si="2"/>
        <v>-2.5676338817838484E-2</v>
      </c>
      <c r="Q33" s="297">
        <f t="shared" si="3"/>
        <v>5.5964680058977478E-3</v>
      </c>
      <c r="R33" s="297">
        <f t="shared" si="4"/>
        <v>-2.8688495421079097E-2</v>
      </c>
      <c r="S33" s="297">
        <f t="shared" si="5"/>
        <v>3.0437242329526271E-2</v>
      </c>
      <c r="T33" s="297">
        <f t="shared" si="6"/>
        <v>-4.3680117990644529E-2</v>
      </c>
    </row>
    <row r="34" spans="1:20" ht="15.75" thickBot="1" x14ac:dyDescent="0.3">
      <c r="A34" s="217" t="s">
        <v>73</v>
      </c>
      <c r="B34" s="218">
        <v>66.099999999999994</v>
      </c>
      <c r="C34" s="218">
        <v>47.4</v>
      </c>
      <c r="D34" s="218">
        <v>-28.3</v>
      </c>
      <c r="E34" s="218">
        <v>177.8</v>
      </c>
      <c r="F34" s="218">
        <v>143.69999999999999</v>
      </c>
      <c r="G34" s="218">
        <v>-19.100000000000001</v>
      </c>
      <c r="H34" s="266" t="s">
        <v>98</v>
      </c>
      <c r="I34" s="251">
        <v>66.11926443278314</v>
      </c>
      <c r="J34" s="252">
        <v>47.433988431304634</v>
      </c>
      <c r="K34" s="253">
        <v>-28.259957459862495</v>
      </c>
      <c r="L34" s="254">
        <v>177.76087832049211</v>
      </c>
      <c r="M34" s="255">
        <v>143.74074464289012</v>
      </c>
      <c r="N34" s="253">
        <v>-19.13814445508406</v>
      </c>
      <c r="O34" s="297">
        <f t="shared" si="1"/>
        <v>-1.9264432783145935E-2</v>
      </c>
      <c r="P34" s="297">
        <f t="shared" si="2"/>
        <v>-3.3988431304635469E-2</v>
      </c>
      <c r="Q34" s="297">
        <f t="shared" si="3"/>
        <v>-4.0042540137505966E-2</v>
      </c>
      <c r="R34" s="297">
        <f t="shared" si="4"/>
        <v>3.9121679507900353E-2</v>
      </c>
      <c r="S34" s="297">
        <f t="shared" si="5"/>
        <v>-4.0744642890132354E-2</v>
      </c>
      <c r="T34" s="297">
        <f t="shared" si="6"/>
        <v>3.8144455084058393E-2</v>
      </c>
    </row>
    <row r="35" spans="1:20" ht="15.75" thickBot="1" x14ac:dyDescent="0.3">
      <c r="A35" s="217" t="s">
        <v>74</v>
      </c>
      <c r="B35" s="218">
        <v>7.2</v>
      </c>
      <c r="C35" s="218">
        <v>3.8</v>
      </c>
      <c r="D35" s="218">
        <v>-46.8</v>
      </c>
      <c r="E35" s="218">
        <v>16.2</v>
      </c>
      <c r="F35" s="218">
        <v>12.2</v>
      </c>
      <c r="G35" s="218">
        <v>-25.1</v>
      </c>
      <c r="H35" s="250" t="s">
        <v>74</v>
      </c>
      <c r="I35" s="251">
        <v>7.1975005586635223</v>
      </c>
      <c r="J35" s="252">
        <v>3.8275701648491451</v>
      </c>
      <c r="K35" s="253">
        <v>-46.820842406994231</v>
      </c>
      <c r="L35" s="254">
        <v>16.248275163757143</v>
      </c>
      <c r="M35" s="255">
        <v>12.170547724042985</v>
      </c>
      <c r="N35" s="253">
        <v>-25.096371144734174</v>
      </c>
      <c r="O35" s="297">
        <f t="shared" si="1"/>
        <v>2.4994413364778367E-3</v>
      </c>
      <c r="P35" s="297">
        <f t="shared" si="2"/>
        <v>-2.7570164849145318E-2</v>
      </c>
      <c r="Q35" s="297">
        <f t="shared" si="3"/>
        <v>2.0842406994233897E-2</v>
      </c>
      <c r="R35" s="297">
        <f t="shared" si="4"/>
        <v>-4.8275163757143247E-2</v>
      </c>
      <c r="S35" s="297">
        <f t="shared" si="5"/>
        <v>2.9452275957014606E-2</v>
      </c>
      <c r="T35" s="297">
        <f t="shared" si="6"/>
        <v>-3.6288552658270135E-3</v>
      </c>
    </row>
    <row r="36" spans="1:20" ht="15.75" thickBot="1" x14ac:dyDescent="0.3">
      <c r="A36" s="217" t="s">
        <v>75</v>
      </c>
      <c r="B36" s="218">
        <v>11.9</v>
      </c>
      <c r="C36" s="218">
        <v>39.299999999999997</v>
      </c>
      <c r="D36" s="218">
        <v>229.3</v>
      </c>
      <c r="E36" s="218">
        <v>74.7</v>
      </c>
      <c r="F36" s="218">
        <v>48.4</v>
      </c>
      <c r="G36" s="218">
        <v>-35.200000000000003</v>
      </c>
      <c r="H36" s="266" t="s">
        <v>75</v>
      </c>
      <c r="I36" s="251">
        <v>11.931103758585438</v>
      </c>
      <c r="J36" s="252">
        <v>39.283819193879047</v>
      </c>
      <c r="K36" s="253">
        <v>229.25553233589991</v>
      </c>
      <c r="L36" s="254">
        <v>74.66127093070925</v>
      </c>
      <c r="M36" s="255">
        <v>48.35042258847497</v>
      </c>
      <c r="N36" s="253">
        <v>-35.240289931111057</v>
      </c>
      <c r="O36" s="297">
        <f t="shared" si="1"/>
        <v>-3.1103758585437902E-2</v>
      </c>
      <c r="P36" s="297">
        <f t="shared" si="2"/>
        <v>1.6180806120949853E-2</v>
      </c>
      <c r="Q36" s="297">
        <f t="shared" si="3"/>
        <v>4.4467664100096727E-2</v>
      </c>
      <c r="R36" s="297">
        <f t="shared" si="4"/>
        <v>3.8729069290752705E-2</v>
      </c>
      <c r="S36" s="297">
        <f t="shared" si="5"/>
        <v>4.9577411525028481E-2</v>
      </c>
      <c r="T36" s="297">
        <f t="shared" si="6"/>
        <v>4.02899311110545E-2</v>
      </c>
    </row>
    <row r="37" spans="1:20" ht="15.75" thickBot="1" x14ac:dyDescent="0.3">
      <c r="A37" s="217" t="s">
        <v>76</v>
      </c>
      <c r="B37" s="218">
        <v>34.700000000000003</v>
      </c>
      <c r="C37" s="218">
        <v>25.6</v>
      </c>
      <c r="D37" s="218">
        <v>-26.1</v>
      </c>
      <c r="E37" s="218">
        <v>85.4</v>
      </c>
      <c r="F37" s="218">
        <v>68.400000000000006</v>
      </c>
      <c r="G37" s="218">
        <v>-19.899999999999999</v>
      </c>
      <c r="H37" s="259" t="s">
        <v>76</v>
      </c>
      <c r="I37" s="245">
        <v>34.665964471568522</v>
      </c>
      <c r="J37" s="257">
        <v>25.605197909766193</v>
      </c>
      <c r="K37" s="247">
        <v>-26.137356049140259</v>
      </c>
      <c r="L37" s="248">
        <v>85.376798371469761</v>
      </c>
      <c r="M37" s="258">
        <v>68.369425415487058</v>
      </c>
      <c r="N37" s="247">
        <v>-19.920368625190832</v>
      </c>
      <c r="O37" s="297">
        <f t="shared" si="1"/>
        <v>3.4035528431481055E-2</v>
      </c>
      <c r="P37" s="297">
        <f t="shared" si="2"/>
        <v>-5.1979097661920548E-3</v>
      </c>
      <c r="Q37" s="297">
        <f t="shared" si="3"/>
        <v>3.7356049140257142E-2</v>
      </c>
      <c r="R37" s="297">
        <f t="shared" si="4"/>
        <v>2.3201628530244989E-2</v>
      </c>
      <c r="S37" s="297">
        <f t="shared" si="5"/>
        <v>3.0574584512947922E-2</v>
      </c>
      <c r="T37" s="297">
        <f t="shared" si="6"/>
        <v>2.0368625190833711E-2</v>
      </c>
    </row>
    <row r="38" spans="1:20" ht="15.75" thickBot="1" x14ac:dyDescent="0.3">
      <c r="A38" s="217" t="s">
        <v>77</v>
      </c>
      <c r="B38" s="218">
        <v>129.5</v>
      </c>
      <c r="C38" s="218">
        <v>133.5</v>
      </c>
      <c r="D38" s="218">
        <v>3.1</v>
      </c>
      <c r="E38" s="218">
        <v>409.5</v>
      </c>
      <c r="F38" s="218">
        <v>377.6</v>
      </c>
      <c r="G38" s="218">
        <v>-7.8</v>
      </c>
      <c r="H38" s="286" t="s">
        <v>105</v>
      </c>
      <c r="I38" s="287">
        <f>I22-I23-I27-I29-I30-I31-I32-I33-I34-I35-I36-I37</f>
        <v>129.45932891025993</v>
      </c>
      <c r="J38" s="287">
        <f t="shared" ref="J38:M38" si="9">J22-J23-J27-J29-J30-J31-J32-J33-J34-J35-J36-J37</f>
        <v>133.46633307889203</v>
      </c>
      <c r="K38" s="245">
        <f>((J38-I38)/I38)*100</f>
        <v>3.0951837942939808</v>
      </c>
      <c r="L38" s="287">
        <f t="shared" si="9"/>
        <v>409.45405800146671</v>
      </c>
      <c r="M38" s="287">
        <f t="shared" si="9"/>
        <v>377.58641948481829</v>
      </c>
      <c r="N38" s="245">
        <f>((M38-L38)/L38)*100</f>
        <v>-7.7829582816185603</v>
      </c>
      <c r="O38" s="297">
        <f t="shared" si="1"/>
        <v>4.067108974007283E-2</v>
      </c>
      <c r="P38" s="297">
        <f t="shared" si="2"/>
        <v>3.3666921107965209E-2</v>
      </c>
      <c r="Q38" s="297">
        <f t="shared" si="3"/>
        <v>4.8162057060192609E-3</v>
      </c>
      <c r="R38" s="297">
        <f t="shared" si="4"/>
        <v>4.5941998533294282E-2</v>
      </c>
      <c r="S38" s="297">
        <f t="shared" si="5"/>
        <v>1.3580515181729425E-2</v>
      </c>
      <c r="T38" s="297">
        <f t="shared" si="6"/>
        <v>-1.704171838143953E-2</v>
      </c>
    </row>
    <row r="39" spans="1:20" ht="15.75" thickBot="1" x14ac:dyDescent="0.3">
      <c r="A39" s="212" t="s">
        <v>78</v>
      </c>
      <c r="B39" s="213">
        <v>378.6</v>
      </c>
      <c r="C39" s="213">
        <v>389.3</v>
      </c>
      <c r="D39" s="213">
        <v>2.8</v>
      </c>
      <c r="E39" s="214">
        <v>1196</v>
      </c>
      <c r="F39" s="214">
        <v>1128.8</v>
      </c>
      <c r="G39" s="213">
        <v>-5.6</v>
      </c>
      <c r="H39" s="267" t="s">
        <v>101</v>
      </c>
      <c r="I39" s="268">
        <v>378.58258302895803</v>
      </c>
      <c r="J39" s="269">
        <v>389.34754728190018</v>
      </c>
      <c r="K39" s="228">
        <v>2.8434916806827193</v>
      </c>
      <c r="L39" s="270">
        <v>1195.9651704013372</v>
      </c>
      <c r="M39" s="271">
        <v>1128.8244503495287</v>
      </c>
      <c r="N39" s="228">
        <v>-5.6139360671580203</v>
      </c>
      <c r="O39" s="297">
        <f t="shared" si="1"/>
        <v>1.7416971041996021E-2</v>
      </c>
      <c r="P39" s="297">
        <f t="shared" si="2"/>
        <v>-4.7547281900165217E-2</v>
      </c>
      <c r="Q39" s="297">
        <f t="shared" si="3"/>
        <v>-4.3491680682719469E-2</v>
      </c>
      <c r="R39" s="297">
        <f t="shared" si="4"/>
        <v>3.4829598662781791E-2</v>
      </c>
      <c r="S39" s="297">
        <f t="shared" si="5"/>
        <v>-2.4450349528706283E-2</v>
      </c>
      <c r="T39" s="297">
        <f t="shared" si="6"/>
        <v>1.3936067158020649E-2</v>
      </c>
    </row>
    <row r="40" spans="1:20" ht="15.75" thickBot="1" x14ac:dyDescent="0.3">
      <c r="A40" s="217" t="s">
        <v>79</v>
      </c>
      <c r="B40" s="218">
        <v>210.6</v>
      </c>
      <c r="C40" s="218">
        <v>213.9</v>
      </c>
      <c r="D40" s="218">
        <v>1.6</v>
      </c>
      <c r="E40" s="218">
        <v>651.29999999999995</v>
      </c>
      <c r="F40" s="218">
        <v>639</v>
      </c>
      <c r="G40" s="218">
        <v>-1.9</v>
      </c>
      <c r="H40" s="266" t="s">
        <v>79</v>
      </c>
      <c r="I40" s="251">
        <v>210.56037107458607</v>
      </c>
      <c r="J40" s="252">
        <v>213.92797661040925</v>
      </c>
      <c r="K40" s="253">
        <v>1.599353913861723</v>
      </c>
      <c r="L40" s="254">
        <v>651.2762528156378</v>
      </c>
      <c r="M40" s="255">
        <v>639.04421617072478</v>
      </c>
      <c r="N40" s="253">
        <v>-1.8781640804544475</v>
      </c>
      <c r="O40" s="297">
        <f t="shared" si="1"/>
        <v>3.9628925413921934E-2</v>
      </c>
      <c r="P40" s="297">
        <f t="shared" si="2"/>
        <v>-2.7976610409240266E-2</v>
      </c>
      <c r="Q40" s="297">
        <f t="shared" si="3"/>
        <v>6.4608613827710215E-4</v>
      </c>
      <c r="R40" s="297">
        <f t="shared" si="4"/>
        <v>2.374718436215062E-2</v>
      </c>
      <c r="S40" s="297">
        <f t="shared" si="5"/>
        <v>-4.4216170724780568E-2</v>
      </c>
      <c r="T40" s="297">
        <f t="shared" si="6"/>
        <v>-2.1835919545552418E-2</v>
      </c>
    </row>
    <row r="41" spans="1:20" ht="15.75" thickBot="1" x14ac:dyDescent="0.3">
      <c r="A41" s="217" t="s">
        <v>80</v>
      </c>
      <c r="B41" s="218">
        <v>112.3</v>
      </c>
      <c r="C41" s="218">
        <v>135</v>
      </c>
      <c r="D41" s="218">
        <v>20.2</v>
      </c>
      <c r="E41" s="218">
        <v>378.4</v>
      </c>
      <c r="F41" s="218">
        <v>375.7</v>
      </c>
      <c r="G41" s="218">
        <v>-0.7</v>
      </c>
      <c r="H41" s="259" t="s">
        <v>80</v>
      </c>
      <c r="I41" s="245">
        <v>112.31028927854064</v>
      </c>
      <c r="J41" s="257">
        <v>134.95077629409437</v>
      </c>
      <c r="K41" s="247">
        <v>20.158871605613161</v>
      </c>
      <c r="L41" s="248">
        <v>378.41599353339598</v>
      </c>
      <c r="M41" s="258">
        <v>375.72856357568924</v>
      </c>
      <c r="N41" s="247">
        <v>-0.71017874604435427</v>
      </c>
      <c r="O41" s="297">
        <f t="shared" si="1"/>
        <v>-1.0289278540639657E-2</v>
      </c>
      <c r="P41" s="297">
        <f t="shared" si="2"/>
        <v>4.9223705905632187E-2</v>
      </c>
      <c r="Q41" s="297">
        <f t="shared" si="3"/>
        <v>4.1128394386838352E-2</v>
      </c>
      <c r="R41" s="297">
        <f t="shared" si="4"/>
        <v>-1.5993533395999293E-2</v>
      </c>
      <c r="S41" s="297">
        <f t="shared" si="5"/>
        <v>-2.85635756892475E-2</v>
      </c>
      <c r="T41" s="297">
        <f t="shared" si="6"/>
        <v>1.0178746044354314E-2</v>
      </c>
    </row>
    <row r="42" spans="1:20" ht="15.75" thickBot="1" x14ac:dyDescent="0.3">
      <c r="A42" s="217" t="s">
        <v>81</v>
      </c>
      <c r="B42" s="218">
        <v>54.9</v>
      </c>
      <c r="C42" s="218">
        <v>39.5</v>
      </c>
      <c r="D42" s="218">
        <v>-28.1</v>
      </c>
      <c r="E42" s="218">
        <v>163.9</v>
      </c>
      <c r="F42" s="218">
        <v>112.3</v>
      </c>
      <c r="G42" s="218">
        <v>-31.5</v>
      </c>
      <c r="H42" s="250" t="s">
        <v>81</v>
      </c>
      <c r="I42" s="251">
        <v>54.937455968324421</v>
      </c>
      <c r="J42" s="252">
        <v>39.495902943342422</v>
      </c>
      <c r="K42" s="253">
        <v>-28.107513813317485</v>
      </c>
      <c r="L42" s="254">
        <v>163.86714914922908</v>
      </c>
      <c r="M42" s="255">
        <v>112.26566659363561</v>
      </c>
      <c r="N42" s="253">
        <v>-31.489827475183251</v>
      </c>
      <c r="O42" s="297">
        <f t="shared" si="1"/>
        <v>-3.7455968324422884E-2</v>
      </c>
      <c r="P42" s="297">
        <f t="shared" si="2"/>
        <v>4.0970566575779799E-3</v>
      </c>
      <c r="Q42" s="297">
        <f t="shared" si="3"/>
        <v>7.5138133174839083E-3</v>
      </c>
      <c r="R42" s="297">
        <f t="shared" si="4"/>
        <v>3.2850850770927309E-2</v>
      </c>
      <c r="S42" s="297">
        <f t="shared" si="5"/>
        <v>3.4333406364382313E-2</v>
      </c>
      <c r="T42" s="297">
        <f t="shared" si="6"/>
        <v>-1.0172524816749018E-2</v>
      </c>
    </row>
    <row r="43" spans="1:20" ht="15.75" thickBot="1" x14ac:dyDescent="0.3">
      <c r="A43" s="217" t="s">
        <v>82</v>
      </c>
      <c r="B43" s="218">
        <v>0.8</v>
      </c>
      <c r="C43" s="218">
        <v>1</v>
      </c>
      <c r="D43" s="218">
        <v>25.6</v>
      </c>
      <c r="E43" s="218">
        <v>2.4</v>
      </c>
      <c r="F43" s="218">
        <v>1.8</v>
      </c>
      <c r="G43" s="218">
        <v>-25.8</v>
      </c>
      <c r="H43" s="259" t="s">
        <v>102</v>
      </c>
      <c r="I43" s="245">
        <v>0.77446670750689661</v>
      </c>
      <c r="J43" s="257">
        <v>0.972891434054177</v>
      </c>
      <c r="K43" s="247">
        <v>25.620820704615422</v>
      </c>
      <c r="L43" s="248">
        <v>2.405774903074525</v>
      </c>
      <c r="M43" s="258">
        <v>1.7860040094789391</v>
      </c>
      <c r="N43" s="247">
        <v>-25.761798944844461</v>
      </c>
      <c r="O43" s="297">
        <f t="shared" si="1"/>
        <v>2.5533292493103432E-2</v>
      </c>
      <c r="P43" s="297">
        <f t="shared" si="2"/>
        <v>2.7108565945823004E-2</v>
      </c>
      <c r="Q43" s="297">
        <f t="shared" si="3"/>
        <v>-2.0820704615420738E-2</v>
      </c>
      <c r="R43" s="297">
        <f t="shared" si="4"/>
        <v>-5.7749030745251062E-3</v>
      </c>
      <c r="S43" s="297">
        <f t="shared" si="5"/>
        <v>1.399599052106093E-2</v>
      </c>
      <c r="T43" s="297">
        <f t="shared" si="6"/>
        <v>-3.8201055155539621E-2</v>
      </c>
    </row>
    <row r="44" spans="1:20" ht="15.75" thickBot="1" x14ac:dyDescent="0.3">
      <c r="A44" s="212" t="s">
        <v>83</v>
      </c>
      <c r="B44" s="213">
        <v>1.1000000000000001</v>
      </c>
      <c r="C44" s="213">
        <v>0.7</v>
      </c>
      <c r="D44" s="213">
        <v>-30.4</v>
      </c>
      <c r="E44" s="213">
        <v>63.2</v>
      </c>
      <c r="F44" s="213">
        <v>1.6</v>
      </c>
      <c r="G44" s="213">
        <v>-97.5</v>
      </c>
      <c r="H44" s="267" t="s">
        <v>103</v>
      </c>
      <c r="I44" s="288">
        <v>1.0551686714333641</v>
      </c>
      <c r="J44" s="289">
        <v>0.73460073933796366</v>
      </c>
      <c r="K44" s="290">
        <v>-30.380728766324538</v>
      </c>
      <c r="L44" s="291">
        <v>63.207637356762518</v>
      </c>
      <c r="M44" s="272">
        <v>1.5671828370521439</v>
      </c>
      <c r="N44" s="292">
        <v>-97.520579944783407</v>
      </c>
      <c r="O44" s="297">
        <f t="shared" si="1"/>
        <v>4.4831328566635964E-2</v>
      </c>
      <c r="P44" s="297">
        <f t="shared" si="2"/>
        <v>-3.4600739337963704E-2</v>
      </c>
      <c r="Q44" s="297">
        <f t="shared" si="3"/>
        <v>-1.9271233675461019E-2</v>
      </c>
      <c r="R44" s="297">
        <f t="shared" si="4"/>
        <v>-7.6373567625154237E-3</v>
      </c>
      <c r="S44" s="297">
        <f t="shared" si="5"/>
        <v>3.2817162947856193E-2</v>
      </c>
      <c r="T44" s="297">
        <f t="shared" si="6"/>
        <v>2.0579944783406745E-2</v>
      </c>
    </row>
    <row r="45" spans="1:20" ht="15.75" thickBot="1" x14ac:dyDescent="0.3">
      <c r="A45" s="221" t="s">
        <v>84</v>
      </c>
      <c r="B45" s="222">
        <v>1978.5</v>
      </c>
      <c r="C45" s="222">
        <v>1729</v>
      </c>
      <c r="D45" s="223">
        <v>-12.6</v>
      </c>
      <c r="E45" s="222">
        <v>5971</v>
      </c>
      <c r="F45" s="222">
        <v>4816.8999999999996</v>
      </c>
      <c r="G45" s="223">
        <v>-19.3</v>
      </c>
      <c r="H45" s="293" t="s">
        <v>84</v>
      </c>
      <c r="I45" s="294">
        <v>1978.5218342628234</v>
      </c>
      <c r="J45" s="295">
        <v>1729.0435624073109</v>
      </c>
      <c r="K45" s="296">
        <v>-12.609326191664971</v>
      </c>
      <c r="L45" s="294">
        <v>5971.0056554937319</v>
      </c>
      <c r="M45" s="295">
        <v>4816.8986302068033</v>
      </c>
      <c r="N45" s="295">
        <v>-19.328520049634712</v>
      </c>
      <c r="O45" s="297">
        <f t="shared" si="1"/>
        <v>-2.183426282340406E-2</v>
      </c>
      <c r="P45" s="297">
        <f t="shared" si="2"/>
        <v>-4.3562407310901108E-2</v>
      </c>
      <c r="Q45" s="297">
        <f t="shared" si="3"/>
        <v>9.326191664971617E-3</v>
      </c>
      <c r="R45" s="297">
        <f t="shared" si="4"/>
        <v>-5.6554937318651355E-3</v>
      </c>
      <c r="S45" s="297">
        <f t="shared" si="5"/>
        <v>1.3697931963179144E-3</v>
      </c>
      <c r="T45" s="297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Wijerathne DGDN</cp:lastModifiedBy>
  <cp:revision/>
  <cp:lastPrinted>2022-02-09T03:53:00Z</cp:lastPrinted>
  <dcterms:created xsi:type="dcterms:W3CDTF">2016-05-16T05:21:47Z</dcterms:created>
  <dcterms:modified xsi:type="dcterms:W3CDTF">2025-08-27T09:48:48Z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